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5" windowWidth="14160" windowHeight="7755"/>
  </bookViews>
  <sheets>
    <sheet name="Countries with NPs" sheetId="1" r:id="rId1"/>
    <sheet name="NP delivery vs duration" sheetId="3" r:id="rId2"/>
    <sheet name="Overall NP delivery" sheetId="5" r:id="rId3"/>
    <sheet name="Expenditure by Country" sheetId="6" r:id="rId4"/>
    <sheet name="Other partner countries" sheetId="2" r:id="rId5"/>
    <sheet name="Sheet1" sheetId="4" r:id="rId6"/>
  </sheets>
  <calcPr calcId="145621"/>
</workbook>
</file>

<file path=xl/calcChain.xml><?xml version="1.0" encoding="utf-8"?>
<calcChain xmlns="http://schemas.openxmlformats.org/spreadsheetml/2006/main">
  <c r="W61" i="1" l="1"/>
  <c r="U45" i="1"/>
  <c r="W45" i="1" s="1"/>
  <c r="W20" i="1"/>
  <c r="P47" i="1"/>
  <c r="P46" i="1"/>
  <c r="P45" i="1"/>
  <c r="U24" i="1"/>
  <c r="W24" i="1" s="1"/>
  <c r="S50" i="1" l="1"/>
  <c r="O4" i="3"/>
  <c r="L4" i="3"/>
  <c r="G4" i="3"/>
  <c r="F4" i="3" l="1"/>
  <c r="S58" i="1"/>
  <c r="S59" i="1"/>
  <c r="S57" i="1"/>
  <c r="S46" i="1"/>
  <c r="S47" i="1"/>
  <c r="S45" i="1"/>
  <c r="S25" i="1"/>
  <c r="S26" i="1"/>
  <c r="S24" i="1"/>
  <c r="R58" i="1" l="1"/>
  <c r="R59" i="1"/>
  <c r="R57" i="1"/>
  <c r="R46" i="1"/>
  <c r="R47" i="1"/>
  <c r="R45" i="1"/>
  <c r="R66" i="1"/>
  <c r="R67" i="1"/>
  <c r="R65" i="1"/>
  <c r="R62" i="1"/>
  <c r="R63" i="1"/>
  <c r="R61" i="1"/>
  <c r="R54" i="1"/>
  <c r="R55" i="1"/>
  <c r="R53" i="1"/>
  <c r="R50" i="1"/>
  <c r="R42" i="1"/>
  <c r="R43" i="1"/>
  <c r="R41" i="1"/>
  <c r="R38" i="1"/>
  <c r="R39" i="1"/>
  <c r="R37" i="1"/>
  <c r="R34" i="1"/>
  <c r="R35" i="1"/>
  <c r="R33" i="1"/>
  <c r="R29" i="1"/>
  <c r="R30" i="1"/>
  <c r="R28" i="1"/>
  <c r="R25" i="1"/>
  <c r="R26" i="1"/>
  <c r="R24" i="1"/>
  <c r="R21" i="1"/>
  <c r="R22" i="1"/>
  <c r="R20" i="1"/>
  <c r="R17" i="1"/>
  <c r="R18" i="1"/>
  <c r="R16" i="1"/>
  <c r="R13" i="1"/>
  <c r="R14" i="1"/>
  <c r="R12" i="1"/>
  <c r="R7" i="1"/>
  <c r="R8" i="1"/>
  <c r="R9" i="1"/>
  <c r="R4" i="1"/>
  <c r="R3" i="1"/>
  <c r="U65" i="1" l="1"/>
  <c r="W65" i="1" s="1"/>
  <c r="U61" i="1"/>
  <c r="P4" i="3" s="1"/>
  <c r="U53" i="1"/>
  <c r="W53" i="1" s="1"/>
  <c r="U49" i="1"/>
  <c r="W49" i="1" s="1"/>
  <c r="U41" i="1"/>
  <c r="W41" i="1" s="1"/>
  <c r="U37" i="1"/>
  <c r="W37" i="1" s="1"/>
  <c r="U32" i="1"/>
  <c r="W32" i="1" s="1"/>
  <c r="U28" i="1"/>
  <c r="W28" i="1" s="1"/>
  <c r="U20" i="1"/>
  <c r="U16" i="1"/>
  <c r="W16" i="1" s="1"/>
  <c r="U12" i="1"/>
  <c r="W12" i="1" s="1"/>
  <c r="U7" i="1"/>
  <c r="W7" i="1" s="1"/>
  <c r="U3" i="1"/>
  <c r="W3" i="1" s="1"/>
  <c r="S67" i="1"/>
  <c r="S66" i="1"/>
  <c r="S65" i="1"/>
  <c r="S63" i="1"/>
  <c r="S62" i="1"/>
  <c r="S61" i="1"/>
  <c r="S55" i="1"/>
  <c r="S54" i="1"/>
  <c r="S53" i="1"/>
  <c r="S43" i="1"/>
  <c r="S42" i="1"/>
  <c r="S41" i="1"/>
  <c r="S39" i="1"/>
  <c r="S38" i="1"/>
  <c r="S37" i="1"/>
  <c r="S35" i="1"/>
  <c r="S34" i="1"/>
  <c r="S33" i="1"/>
  <c r="S30" i="1"/>
  <c r="S29" i="1"/>
  <c r="S28" i="1"/>
  <c r="S20" i="1"/>
  <c r="S21" i="1"/>
  <c r="S22" i="1"/>
  <c r="S16" i="1"/>
  <c r="S17" i="1"/>
  <c r="S18" i="1"/>
  <c r="S7" i="1"/>
  <c r="S8" i="1"/>
  <c r="S9" i="1"/>
  <c r="S4" i="1"/>
  <c r="S3" i="1"/>
  <c r="S14" i="1"/>
  <c r="S13" i="1"/>
  <c r="S12" i="1"/>
  <c r="Q68" i="1"/>
  <c r="Q64" i="1"/>
  <c r="Q60" i="1"/>
  <c r="Q56" i="1"/>
  <c r="Q52" i="1"/>
  <c r="Q48" i="1"/>
  <c r="Q44" i="1"/>
  <c r="Q40" i="1"/>
  <c r="Q36" i="1"/>
  <c r="Q31" i="1"/>
  <c r="Q27" i="1"/>
  <c r="Q23" i="1"/>
  <c r="Q19" i="1"/>
  <c r="Q15" i="1"/>
  <c r="Q10" i="1"/>
  <c r="Q6" i="1"/>
  <c r="P68" i="1"/>
  <c r="Q6" i="5" s="1"/>
  <c r="P64" i="1"/>
  <c r="P60" i="1"/>
  <c r="S60" i="1" s="1"/>
  <c r="O6" i="3" s="1"/>
  <c r="P56" i="1"/>
  <c r="P52" i="1"/>
  <c r="P27" i="1"/>
  <c r="G6" i="5" s="1"/>
  <c r="P48" i="1"/>
  <c r="S48" i="1" s="1"/>
  <c r="L6" i="3" s="1"/>
  <c r="P44" i="1"/>
  <c r="P40" i="1"/>
  <c r="J6" i="5" s="1"/>
  <c r="P36" i="1"/>
  <c r="I6" i="5" s="1"/>
  <c r="P31" i="1"/>
  <c r="H6" i="5" s="1"/>
  <c r="P23" i="1"/>
  <c r="P19" i="1"/>
  <c r="P15" i="1"/>
  <c r="P10" i="1"/>
  <c r="P6" i="1"/>
  <c r="B6" i="5" s="1"/>
  <c r="O68" i="1"/>
  <c r="Q4" i="5" s="1"/>
  <c r="O64" i="1"/>
  <c r="P4" i="5" s="1"/>
  <c r="P6" i="5" s="1"/>
  <c r="O60" i="1"/>
  <c r="O4" i="5" s="1"/>
  <c r="O56" i="1"/>
  <c r="N4" i="5" s="1"/>
  <c r="N6" i="5" s="1"/>
  <c r="O52" i="1"/>
  <c r="M4" i="5" s="1"/>
  <c r="M6" i="5" s="1"/>
  <c r="O48" i="1"/>
  <c r="L4" i="5" s="1"/>
  <c r="O44" i="1"/>
  <c r="K4" i="5" s="1"/>
  <c r="K6" i="5" s="1"/>
  <c r="O40" i="1"/>
  <c r="J4" i="5" s="1"/>
  <c r="O36" i="1"/>
  <c r="I4" i="5" s="1"/>
  <c r="O31" i="1"/>
  <c r="H4" i="5" s="1"/>
  <c r="O27" i="1"/>
  <c r="G4" i="5" s="1"/>
  <c r="O23" i="1"/>
  <c r="F4" i="5" s="1"/>
  <c r="F6" i="5" s="1"/>
  <c r="O19" i="1"/>
  <c r="E4" i="5" s="1"/>
  <c r="E6" i="5" s="1"/>
  <c r="O15" i="1"/>
  <c r="D4" i="5" s="1"/>
  <c r="D6" i="5" s="1"/>
  <c r="O10" i="1"/>
  <c r="C4" i="5" s="1"/>
  <c r="C6" i="5" s="1"/>
  <c r="O6" i="1"/>
  <c r="B4" i="5" s="1"/>
  <c r="I5" i="5" l="1"/>
  <c r="I7" i="5" s="1"/>
  <c r="B14" i="6"/>
  <c r="R36" i="1"/>
  <c r="I5" i="3" s="1"/>
  <c r="O5" i="5"/>
  <c r="O7" i="5" s="1"/>
  <c r="R60" i="1"/>
  <c r="O5" i="3" s="1"/>
  <c r="R4" i="5"/>
  <c r="B15" i="5" s="1"/>
  <c r="R6" i="5"/>
  <c r="B17" i="5" s="1"/>
  <c r="B19" i="6"/>
  <c r="L5" i="5"/>
  <c r="L7" i="5" s="1"/>
  <c r="R48" i="1"/>
  <c r="L5" i="3" s="1"/>
  <c r="S52" i="1"/>
  <c r="M6" i="3" s="1"/>
  <c r="S27" i="1"/>
  <c r="G6" i="3" s="1"/>
  <c r="G5" i="5"/>
  <c r="G7" i="5" s="1"/>
  <c r="B18" i="6"/>
  <c r="R27" i="1"/>
  <c r="G5" i="3" s="1"/>
  <c r="N4" i="3"/>
  <c r="B9" i="6"/>
  <c r="Q5" i="5"/>
  <c r="Q7" i="5" s="1"/>
  <c r="R68" i="1"/>
  <c r="Q5" i="3" s="1"/>
  <c r="B7" i="6"/>
  <c r="P5" i="5"/>
  <c r="P7" i="5" s="1"/>
  <c r="R64" i="1"/>
  <c r="P5" i="3" s="1"/>
  <c r="K5" i="5"/>
  <c r="K7" i="5" s="1"/>
  <c r="B13" i="6"/>
  <c r="R44" i="1"/>
  <c r="K5" i="3" s="1"/>
  <c r="B12" i="6"/>
  <c r="J5" i="5"/>
  <c r="J7" i="5" s="1"/>
  <c r="R40" i="1"/>
  <c r="J5" i="3" s="1"/>
  <c r="D5" i="5"/>
  <c r="D7" i="5" s="1"/>
  <c r="B5" i="6"/>
  <c r="R15" i="1"/>
  <c r="D5" i="3" s="1"/>
  <c r="B8" i="6"/>
  <c r="N5" i="5"/>
  <c r="N7" i="5" s="1"/>
  <c r="R56" i="1"/>
  <c r="N5" i="3" s="1"/>
  <c r="B17" i="6"/>
  <c r="M5" i="5"/>
  <c r="M7" i="5" s="1"/>
  <c r="R52" i="1"/>
  <c r="M5" i="3" s="1"/>
  <c r="B10" i="6"/>
  <c r="H5" i="5"/>
  <c r="H7" i="5" s="1"/>
  <c r="R31" i="1"/>
  <c r="H5" i="3" s="1"/>
  <c r="F5" i="5"/>
  <c r="F7" i="5" s="1"/>
  <c r="B6" i="6"/>
  <c r="R23" i="1"/>
  <c r="F5" i="3" s="1"/>
  <c r="B11" i="6"/>
  <c r="E5" i="5"/>
  <c r="E7" i="5" s="1"/>
  <c r="R19" i="1"/>
  <c r="E5" i="3" s="1"/>
  <c r="C5" i="5"/>
  <c r="C7" i="5" s="1"/>
  <c r="B15" i="6"/>
  <c r="R10" i="1"/>
  <c r="C5" i="3" s="1"/>
  <c r="B16" i="6"/>
  <c r="B5" i="5"/>
  <c r="R6" i="1"/>
  <c r="B5" i="3" s="1"/>
  <c r="B4" i="3"/>
  <c r="D4" i="3"/>
  <c r="I4" i="3"/>
  <c r="K4" i="3"/>
  <c r="Q4" i="3"/>
  <c r="C4" i="3"/>
  <c r="E4" i="3"/>
  <c r="H4" i="3"/>
  <c r="J4" i="3"/>
  <c r="M4" i="3"/>
  <c r="S15" i="1"/>
  <c r="D6" i="3" s="1"/>
  <c r="S56" i="1"/>
  <c r="N6" i="3" s="1"/>
  <c r="S64" i="1"/>
  <c r="P6" i="3" s="1"/>
  <c r="S36" i="1"/>
  <c r="I6" i="3" s="1"/>
  <c r="S44" i="1"/>
  <c r="K6" i="3" s="1"/>
  <c r="S10" i="1"/>
  <c r="C6" i="3" s="1"/>
  <c r="S19" i="1"/>
  <c r="E6" i="3" s="1"/>
  <c r="S68" i="1"/>
  <c r="Q6" i="3" s="1"/>
  <c r="S6" i="1"/>
  <c r="B6" i="3" s="1"/>
  <c r="S23" i="1"/>
  <c r="F6" i="3" s="1"/>
  <c r="S31" i="1"/>
  <c r="H6" i="3" s="1"/>
  <c r="S40" i="1"/>
  <c r="J6" i="3" s="1"/>
  <c r="B7" i="5" l="1"/>
  <c r="R7" i="5" s="1"/>
  <c r="R5" i="5"/>
  <c r="S4" i="5" l="1"/>
  <c r="B16" i="5"/>
  <c r="S6" i="5"/>
  <c r="B18" i="5"/>
</calcChain>
</file>

<file path=xl/comments1.xml><?xml version="1.0" encoding="utf-8"?>
<comments xmlns="http://schemas.openxmlformats.org/spreadsheetml/2006/main">
  <authors>
    <author>Prydz</author>
    <author>ikwu</author>
  </authors>
  <commentList>
    <comment ref="X1" authorId="0">
      <text>
        <r>
          <rPr>
            <b/>
            <sz val="8"/>
            <color indexed="81"/>
            <rFont val="Tahoma"/>
          </rPr>
          <t>Prydz:</t>
        </r>
        <r>
          <rPr>
            <sz val="8"/>
            <color indexed="81"/>
            <rFont val="Tahoma"/>
          </rPr>
          <t xml:space="preserve">
What information should be included? Agency? And which country? Amount?</t>
        </r>
      </text>
    </comment>
    <comment ref="Y1" authorId="1">
      <text>
        <r>
          <rPr>
            <b/>
            <sz val="10"/>
            <color indexed="81"/>
            <rFont val="Tahoma"/>
            <family val="2"/>
          </rPr>
          <t>ikwu:</t>
        </r>
        <r>
          <rPr>
            <sz val="10"/>
            <color indexed="81"/>
            <rFont val="Tahoma"/>
            <family val="2"/>
          </rPr>
          <t xml:space="preserve">
suggestion to color code acheivements towards outcomes, green for acheived, yellow for on track, Red for off track)</t>
        </r>
      </text>
    </comment>
  </commentList>
</comments>
</file>

<file path=xl/sharedStrings.xml><?xml version="1.0" encoding="utf-8"?>
<sst xmlns="http://schemas.openxmlformats.org/spreadsheetml/2006/main" count="324" uniqueCount="178">
  <si>
    <t>#</t>
  </si>
  <si>
    <t xml:space="preserve">Partner countries with National Programmes </t>
  </si>
  <si>
    <t xml:space="preserve"> UN agencies co-financing </t>
  </si>
  <si>
    <t>More info</t>
  </si>
  <si>
    <t xml:space="preserve">Bolivia </t>
  </si>
  <si>
    <t>Cambodia</t>
  </si>
  <si>
    <t xml:space="preserve">DRC </t>
  </si>
  <si>
    <t>Initial: 30 Jan 2009</t>
  </si>
  <si>
    <t>Full: 19 Jan 2010</t>
  </si>
  <si>
    <t>Initial: 10-Mar-2009</t>
  </si>
  <si>
    <t xml:space="preserve">Full: 18-Mar-2010 </t>
  </si>
  <si>
    <t>Initial: July 2009</t>
  </si>
  <si>
    <t>Full: Oct 2010</t>
  </si>
  <si>
    <t>Ecuador</t>
  </si>
  <si>
    <t>Indonesia</t>
  </si>
  <si>
    <t>Nigeria</t>
  </si>
  <si>
    <t>Panama</t>
  </si>
  <si>
    <t>Papua New Guinea</t>
  </si>
  <si>
    <t>Initial : 10-Mar-2009</t>
  </si>
  <si>
    <t xml:space="preserve">Full: 5-Nov-2010 </t>
  </si>
  <si>
    <t>Paraguay</t>
  </si>
  <si>
    <t xml:space="preserve"> 5 Nov 2010 </t>
  </si>
  <si>
    <t xml:space="preserve">Philippines </t>
  </si>
  <si>
    <t>N/A</t>
  </si>
  <si>
    <t>Initial: 5-Nov-2010</t>
  </si>
  <si>
    <t>Republic of Congo</t>
  </si>
  <si>
    <t>25 –Mar-2012</t>
  </si>
  <si>
    <t xml:space="preserve">Solomon Islands </t>
  </si>
  <si>
    <t>Tanzania</t>
  </si>
  <si>
    <t>Sri Lanka</t>
  </si>
  <si>
    <t>Viet Nam</t>
  </si>
  <si>
    <t>Zambia</t>
  </si>
  <si>
    <t>Member of FCPF</t>
  </si>
  <si>
    <t xml:space="preserve">Argentina Workspace page  </t>
  </si>
  <si>
    <t xml:space="preserve">Bangladesh Workspace page  </t>
  </si>
  <si>
    <t xml:space="preserve">Benin </t>
  </si>
  <si>
    <t>Benin workspace page</t>
  </si>
  <si>
    <t>Bhutan</t>
  </si>
  <si>
    <t xml:space="preserve">Bhutan Workspace page  </t>
  </si>
  <si>
    <t xml:space="preserve">Cameroon </t>
  </si>
  <si>
    <t xml:space="preserve">Cameroon workspace page </t>
  </si>
  <si>
    <t xml:space="preserve">CAR workspace page </t>
  </si>
  <si>
    <t xml:space="preserve">Chile </t>
  </si>
  <si>
    <t>Chile workspace page</t>
  </si>
  <si>
    <t>Côte d’Ivoire</t>
  </si>
  <si>
    <t>March 2012: UNDP RTA support mission</t>
  </si>
  <si>
    <t xml:space="preserve">CI Workspace page  </t>
  </si>
  <si>
    <t xml:space="preserve">Costa Rica Workspace page  </t>
  </si>
  <si>
    <t xml:space="preserve">Colombia  Workspace page  </t>
  </si>
  <si>
    <t xml:space="preserve">Ethiopia </t>
  </si>
  <si>
    <t xml:space="preserve">Ethiopia Workspace page  </t>
  </si>
  <si>
    <t xml:space="preserve">Oct 2010 : MRV </t>
  </si>
  <si>
    <t xml:space="preserve">Gabon workspace page </t>
  </si>
  <si>
    <t>Ghana</t>
  </si>
  <si>
    <t>Ghana workspace page</t>
  </si>
  <si>
    <t>Honduras</t>
  </si>
  <si>
    <t xml:space="preserve">Honduras Workspace page  </t>
  </si>
  <si>
    <t xml:space="preserve">Guatemala workspace page  </t>
  </si>
  <si>
    <t xml:space="preserve">Guyana Workspace page  </t>
  </si>
  <si>
    <t xml:space="preserve">Kenya Workspace page  </t>
  </si>
  <si>
    <t xml:space="preserve">Myanmar </t>
  </si>
  <si>
    <t>May 2011: REDD+ workshop</t>
  </si>
  <si>
    <t>Myanmar workspace page</t>
  </si>
  <si>
    <t xml:space="preserve">Oct 2010: MRV </t>
  </si>
  <si>
    <t xml:space="preserve">Mexico Workspace page  </t>
  </si>
  <si>
    <t xml:space="preserve">Mongolia </t>
  </si>
  <si>
    <t xml:space="preserve">Mongolia workspace page </t>
  </si>
  <si>
    <t xml:space="preserve">Nepal </t>
  </si>
  <si>
    <t xml:space="preserve">Nepal Workspace page  </t>
  </si>
  <si>
    <t xml:space="preserve">Pakistan </t>
  </si>
  <si>
    <t xml:space="preserve">Pakistan Workspace page  </t>
  </si>
  <si>
    <t xml:space="preserve">Peru </t>
  </si>
  <si>
    <t xml:space="preserve">Peru Workspace page  </t>
  </si>
  <si>
    <t>March 2012: support for  REDD+ Strategy</t>
  </si>
  <si>
    <t xml:space="preserve">Sudan workspace page  </t>
  </si>
  <si>
    <t xml:space="preserve">South Sudan </t>
  </si>
  <si>
    <t xml:space="preserve">South Sudan workspace page  </t>
  </si>
  <si>
    <t xml:space="preserve">Suriname </t>
  </si>
  <si>
    <t xml:space="preserve">Suriname workspace page </t>
  </si>
  <si>
    <t>FAO</t>
  </si>
  <si>
    <t>UNDP</t>
  </si>
  <si>
    <t>Comments</t>
  </si>
  <si>
    <t>UNEP</t>
  </si>
  <si>
    <t>*</t>
  </si>
  <si>
    <r>
      <t xml:space="preserve">Expression of interest </t>
    </r>
    <r>
      <rPr>
        <sz val="12"/>
        <color rgb="FF993300"/>
        <rFont val="Calibri"/>
        <family val="2"/>
      </rPr>
      <t xml:space="preserve"> </t>
    </r>
    <r>
      <rPr>
        <sz val="12"/>
        <color rgb="FFFFFFFF"/>
        <rFont val="Calibri"/>
        <family val="2"/>
      </rPr>
      <t xml:space="preserve"> </t>
    </r>
  </si>
  <si>
    <r>
      <t xml:space="preserve">Validation Meeting </t>
    </r>
    <r>
      <rPr>
        <sz val="12"/>
        <color rgb="FF993300"/>
        <rFont val="Calibri"/>
        <family val="2"/>
      </rPr>
      <t xml:space="preserve"> </t>
    </r>
    <r>
      <rPr>
        <sz val="12"/>
        <color rgb="FFFFFFFF"/>
        <rFont val="Calibri"/>
        <family val="2"/>
      </rPr>
      <t xml:space="preserve"> </t>
    </r>
  </si>
  <si>
    <r>
      <t>NP approved</t>
    </r>
    <r>
      <rPr>
        <sz val="12"/>
        <color rgb="FF993300"/>
        <rFont val="Calibri"/>
        <family val="2"/>
      </rPr>
      <t xml:space="preserve"> </t>
    </r>
    <r>
      <rPr>
        <sz val="12"/>
        <color rgb="FFFFFFFF"/>
        <rFont val="Calibri"/>
        <family val="2"/>
      </rPr>
      <t xml:space="preserve"> </t>
    </r>
  </si>
  <si>
    <r>
      <t>NP  signed</t>
    </r>
    <r>
      <rPr>
        <sz val="12"/>
        <color rgb="FF993300"/>
        <rFont val="Calibri"/>
        <family val="2"/>
      </rPr>
      <t xml:space="preserve"> </t>
    </r>
    <r>
      <rPr>
        <sz val="12"/>
        <color rgb="FFFFFFFF"/>
        <rFont val="Calibri"/>
        <family val="2"/>
      </rPr>
      <t xml:space="preserve"> </t>
    </r>
  </si>
  <si>
    <r>
      <t>NP in implementation</t>
    </r>
    <r>
      <rPr>
        <b/>
        <sz val="12"/>
        <color rgb="FF993300"/>
        <rFont val="Calibri"/>
        <family val="2"/>
      </rPr>
      <t xml:space="preserve"> </t>
    </r>
    <r>
      <rPr>
        <b/>
        <sz val="12"/>
        <color rgb="FFFFFFFF"/>
        <rFont val="Calibri"/>
        <family val="2"/>
      </rPr>
      <t xml:space="preserve"> </t>
    </r>
  </si>
  <si>
    <r>
      <t>Member of FCPF</t>
    </r>
    <r>
      <rPr>
        <b/>
        <sz val="12"/>
        <color rgb="FF993300"/>
        <rFont val="Calibri"/>
        <family val="2"/>
      </rPr>
      <t xml:space="preserve"> </t>
    </r>
    <r>
      <rPr>
        <b/>
        <sz val="12"/>
        <color rgb="FFFFFFFF"/>
        <rFont val="Calibri"/>
        <family val="2"/>
      </rPr>
      <t xml:space="preserve"> </t>
    </r>
  </si>
  <si>
    <r>
      <t>ü</t>
    </r>
    <r>
      <rPr>
        <sz val="12"/>
        <color rgb="FF000000"/>
        <rFont val="Calibri"/>
        <family val="2"/>
      </rPr>
      <t xml:space="preserve"> </t>
    </r>
    <r>
      <rPr>
        <sz val="12"/>
        <color rgb="FF000000"/>
        <rFont val="Wingdings"/>
        <charset val="2"/>
      </rPr>
      <t xml:space="preserve"> </t>
    </r>
  </si>
  <si>
    <r>
      <t>ü</t>
    </r>
    <r>
      <rPr>
        <sz val="12"/>
        <color rgb="FFFFFFFF"/>
        <rFont val="Calibri"/>
        <family val="2"/>
      </rPr>
      <t xml:space="preserve"> </t>
    </r>
    <r>
      <rPr>
        <sz val="12"/>
        <color rgb="FF000000"/>
        <rFont val="Wingdings"/>
        <charset val="2"/>
      </rPr>
      <t xml:space="preserve"> </t>
    </r>
  </si>
  <si>
    <t>Programme Duration</t>
  </si>
  <si>
    <t>End</t>
  </si>
  <si>
    <t>Financial  Implementation</t>
  </si>
  <si>
    <t xml:space="preserve"> UN Agency</t>
  </si>
  <si>
    <t>Approved Budget</t>
  </si>
  <si>
    <t>Funds transfered</t>
  </si>
  <si>
    <t xml:space="preserve"> 9-Oct-10 </t>
  </si>
  <si>
    <r>
      <t>Other partner Countries</t>
    </r>
    <r>
      <rPr>
        <b/>
        <sz val="12"/>
        <color rgb="FF993300"/>
        <rFont val="Calibri"/>
        <family val="2"/>
      </rPr>
      <t xml:space="preserve"> </t>
    </r>
    <r>
      <rPr>
        <b/>
        <sz val="12"/>
        <color rgb="FFFFFFFF"/>
        <rFont val="Calibri"/>
        <family val="2"/>
      </rPr>
      <t xml:space="preserve"> </t>
    </r>
  </si>
  <si>
    <r>
      <t>Expression of interest</t>
    </r>
    <r>
      <rPr>
        <b/>
        <sz val="12"/>
        <color rgb="FF993300"/>
        <rFont val="Calibri"/>
        <family val="2"/>
      </rPr>
      <t xml:space="preserve"> </t>
    </r>
    <r>
      <rPr>
        <b/>
        <sz val="12"/>
        <color rgb="FFFFFFFF"/>
        <rFont val="Calibri"/>
        <family val="2"/>
      </rPr>
      <t xml:space="preserve"> </t>
    </r>
  </si>
  <si>
    <r>
      <t>Missions</t>
    </r>
    <r>
      <rPr>
        <b/>
        <sz val="12"/>
        <color rgb="FF993300"/>
        <rFont val="Calibri"/>
        <family val="2"/>
      </rPr>
      <t xml:space="preserve"> </t>
    </r>
    <r>
      <rPr>
        <b/>
        <sz val="12"/>
        <color rgb="FFFFFFFF"/>
        <rFont val="Calibri"/>
        <family val="2"/>
      </rPr>
      <t xml:space="preserve"> </t>
    </r>
  </si>
  <si>
    <r>
      <t xml:space="preserve">Argentina </t>
    </r>
    <r>
      <rPr>
        <b/>
        <sz val="12"/>
        <color rgb="FFFFFFFF"/>
        <rFont val="Calibri"/>
        <family val="2"/>
      </rPr>
      <t xml:space="preserve"> </t>
    </r>
    <r>
      <rPr>
        <b/>
        <sz val="12"/>
        <color rgb="FF000000"/>
        <rFont val="Calibri"/>
        <family val="2"/>
      </rPr>
      <t xml:space="preserve"> </t>
    </r>
  </si>
  <si>
    <r>
      <t>ü</t>
    </r>
    <r>
      <rPr>
        <b/>
        <sz val="12"/>
        <color rgb="FF000000"/>
        <rFont val="Calibri"/>
        <family val="2"/>
      </rPr>
      <t xml:space="preserve"> </t>
    </r>
    <r>
      <rPr>
        <sz val="12"/>
        <color rgb="FF000000"/>
        <rFont val="Wingdings"/>
        <charset val="2"/>
      </rPr>
      <t xml:space="preserve"> </t>
    </r>
  </si>
  <si>
    <r>
      <t>Bangladesh</t>
    </r>
    <r>
      <rPr>
        <b/>
        <sz val="12"/>
        <color rgb="FFFFFFFF"/>
        <rFont val="Calibri"/>
        <family val="2"/>
      </rPr>
      <t xml:space="preserve"> </t>
    </r>
    <r>
      <rPr>
        <b/>
        <sz val="12"/>
        <color rgb="FF000000"/>
        <rFont val="Calibri"/>
        <family val="2"/>
      </rPr>
      <t xml:space="preserve"> </t>
    </r>
  </si>
  <si>
    <r>
      <t xml:space="preserve">Jun 2010: Programming </t>
    </r>
    <r>
      <rPr>
        <sz val="12"/>
        <color rgb="FFFFFFFF"/>
        <rFont val="Calibri"/>
        <family val="2"/>
      </rPr>
      <t xml:space="preserve"> </t>
    </r>
    <r>
      <rPr>
        <sz val="12"/>
        <color rgb="FF000000"/>
        <rFont val="Calibri"/>
        <family val="2"/>
      </rPr>
      <t xml:space="preserve"> </t>
    </r>
  </si>
  <si>
    <r>
      <t>Central African Republic</t>
    </r>
    <r>
      <rPr>
        <b/>
        <sz val="12"/>
        <color rgb="FFFFFFFF"/>
        <rFont val="Calibri"/>
        <family val="2"/>
      </rPr>
      <t xml:space="preserve"> </t>
    </r>
  </si>
  <si>
    <r>
      <t>Costa Rica</t>
    </r>
    <r>
      <rPr>
        <b/>
        <sz val="12"/>
        <color rgb="FFFFFFFF"/>
        <rFont val="Calibri"/>
        <family val="2"/>
      </rPr>
      <t xml:space="preserve"> </t>
    </r>
    <r>
      <rPr>
        <b/>
        <sz val="12"/>
        <color rgb="FF000000"/>
        <rFont val="Calibri"/>
        <family val="2"/>
      </rPr>
      <t xml:space="preserve"> </t>
    </r>
  </si>
  <si>
    <r>
      <t>Colombia</t>
    </r>
    <r>
      <rPr>
        <b/>
        <sz val="12"/>
        <color rgb="FFFFFFFF"/>
        <rFont val="Calibri"/>
        <family val="2"/>
      </rPr>
      <t xml:space="preserve"> </t>
    </r>
    <r>
      <rPr>
        <b/>
        <sz val="12"/>
        <color rgb="FF000000"/>
        <rFont val="Calibri"/>
        <family val="2"/>
      </rPr>
      <t xml:space="preserve"> </t>
    </r>
  </si>
  <si>
    <r>
      <t>Gabon</t>
    </r>
    <r>
      <rPr>
        <b/>
        <sz val="12"/>
        <color rgb="FFFFFFFF"/>
        <rFont val="Calibri"/>
        <family val="2"/>
      </rPr>
      <t xml:space="preserve"> </t>
    </r>
    <r>
      <rPr>
        <b/>
        <sz val="12"/>
        <color rgb="FF000000"/>
        <rFont val="Calibri"/>
        <family val="2"/>
      </rPr>
      <t xml:space="preserve"> </t>
    </r>
  </si>
  <si>
    <r>
      <t>Guatemala</t>
    </r>
    <r>
      <rPr>
        <b/>
        <sz val="12"/>
        <color rgb="FFFFFFFF"/>
        <rFont val="Calibri"/>
        <family val="2"/>
      </rPr>
      <t xml:space="preserve"> </t>
    </r>
    <r>
      <rPr>
        <b/>
        <sz val="12"/>
        <color rgb="FF000000"/>
        <rFont val="Calibri"/>
        <family val="2"/>
      </rPr>
      <t xml:space="preserve"> </t>
    </r>
  </si>
  <si>
    <r>
      <t>Guyana</t>
    </r>
    <r>
      <rPr>
        <b/>
        <sz val="12"/>
        <color rgb="FFFFFFFF"/>
        <rFont val="Calibri"/>
        <family val="2"/>
      </rPr>
      <t xml:space="preserve"> </t>
    </r>
    <r>
      <rPr>
        <b/>
        <sz val="12"/>
        <color rgb="FF000000"/>
        <rFont val="Calibri"/>
        <family val="2"/>
      </rPr>
      <t xml:space="preserve"> </t>
    </r>
  </si>
  <si>
    <r>
      <t>Kenya</t>
    </r>
    <r>
      <rPr>
        <b/>
        <sz val="12"/>
        <color rgb="FFFFFFFF"/>
        <rFont val="Calibri"/>
        <family val="2"/>
      </rPr>
      <t xml:space="preserve"> </t>
    </r>
    <r>
      <rPr>
        <b/>
        <sz val="12"/>
        <color rgb="FF000000"/>
        <rFont val="Calibri"/>
        <family val="2"/>
      </rPr>
      <t xml:space="preserve"> </t>
    </r>
  </si>
  <si>
    <r>
      <t>Mexico</t>
    </r>
    <r>
      <rPr>
        <b/>
        <sz val="12"/>
        <color rgb="FFFFFFFF"/>
        <rFont val="Calibri"/>
        <family val="2"/>
      </rPr>
      <t xml:space="preserve"> </t>
    </r>
    <r>
      <rPr>
        <b/>
        <sz val="12"/>
        <color rgb="FF000000"/>
        <rFont val="Calibri"/>
        <family val="2"/>
      </rPr>
      <t xml:space="preserve"> </t>
    </r>
  </si>
  <si>
    <r>
      <t>Sudan</t>
    </r>
    <r>
      <rPr>
        <b/>
        <sz val="12"/>
        <color rgb="FFFFFFFF"/>
        <rFont val="Calibri"/>
        <family val="2"/>
      </rPr>
      <t xml:space="preserve"> </t>
    </r>
    <r>
      <rPr>
        <b/>
        <sz val="12"/>
        <color rgb="FF000000"/>
        <rFont val="Calibri"/>
        <family val="2"/>
      </rPr>
      <t xml:space="preserve"> </t>
    </r>
  </si>
  <si>
    <t>Lead Agency</t>
  </si>
  <si>
    <t>Implementation modality</t>
  </si>
  <si>
    <t>Achievement of OUTCOMES (%)</t>
  </si>
  <si>
    <t>HACT microassessement on workspace</t>
  </si>
  <si>
    <t>Delivery of funds transfered %</t>
  </si>
  <si>
    <t>Transfer of funds (from MPTF to Agencies)</t>
  </si>
  <si>
    <t>Delivery of approved budget %</t>
  </si>
  <si>
    <t>Co-financing (total amount US$)</t>
  </si>
  <si>
    <t>Co-financing sources</t>
  </si>
  <si>
    <t>Targeted support</t>
  </si>
  <si>
    <t>FAO, UNDP</t>
  </si>
  <si>
    <t>UNDP CO PNG</t>
  </si>
  <si>
    <t>Solomon Islands Ministry of Environment Climate Change, Disaster Management and Teorplogy, Ministry of Forestry and Research, FAO, UNDP, SPC, GTZ, JICA</t>
  </si>
  <si>
    <t>UNDP CO Tanzania, FCPF/WBI</t>
  </si>
  <si>
    <t>GTZ, SENSA, UNDP</t>
  </si>
  <si>
    <t>FIP/Banque Mondiale, CBF/BAD, FCPF/Banque Mondiale, WWF/CI/Forest Trends</t>
  </si>
  <si>
    <t>28.oct 2010</t>
  </si>
  <si>
    <t>5.oct 2009</t>
  </si>
  <si>
    <t>Malaysia</t>
  </si>
  <si>
    <t>Uganda</t>
  </si>
  <si>
    <t>Malaysia country page</t>
  </si>
  <si>
    <t>Uganda country page</t>
  </si>
  <si>
    <t>Expenditures</t>
  </si>
  <si>
    <t>BOLIVIA</t>
  </si>
  <si>
    <t>CAMBODIA</t>
  </si>
  <si>
    <t>DRC</t>
  </si>
  <si>
    <t>ECUADOR</t>
  </si>
  <si>
    <t>INDONESIA</t>
  </si>
  <si>
    <t>NIGERIA</t>
  </si>
  <si>
    <t>PANAMA</t>
  </si>
  <si>
    <t>PNG</t>
  </si>
  <si>
    <t>PARAGUAY</t>
  </si>
  <si>
    <t>PHILIPPINES</t>
  </si>
  <si>
    <t>REP.CONGO</t>
  </si>
  <si>
    <t>S.ISLAND</t>
  </si>
  <si>
    <t>TANZANIA</t>
  </si>
  <si>
    <t>S. LANKA</t>
  </si>
  <si>
    <t>VIETNAM</t>
  </si>
  <si>
    <t>ZAMBIA</t>
  </si>
  <si>
    <t>Delivery of funds transferred</t>
  </si>
  <si>
    <t>Delivery of approved budget (%)</t>
  </si>
  <si>
    <t>% Project duration covered</t>
  </si>
  <si>
    <t xml:space="preserve">NATIONAL PROGRAMME DELIVERY </t>
  </si>
  <si>
    <t>Approved budget</t>
  </si>
  <si>
    <t>Funds transferred</t>
  </si>
  <si>
    <t>Expenditure s</t>
  </si>
  <si>
    <t>TOTAL</t>
  </si>
  <si>
    <t>Overall % Delivery</t>
  </si>
  <si>
    <t>Expenditures divide by approved budget</t>
  </si>
  <si>
    <t>Expenditures divide by funds transferred</t>
  </si>
  <si>
    <t>REP. CONGO</t>
  </si>
  <si>
    <t>SOLOMON ISLAND</t>
  </si>
  <si>
    <t xml:space="preserve">UNEP </t>
  </si>
  <si>
    <t>Amount</t>
  </si>
  <si>
    <t>√</t>
  </si>
  <si>
    <t>% of duration covered to date/programme end date</t>
  </si>
  <si>
    <t>Morrocco</t>
  </si>
  <si>
    <t>22.June 2012</t>
  </si>
  <si>
    <t>Aug 2010 : Programming
July 2011: Scoping
January 2012: REDD+ roadmap consultation</t>
  </si>
  <si>
    <t>Mar 2011: Scoping mission
Sept 2011: Tier 2 proposal</t>
  </si>
  <si>
    <t>Morrocco workspace page</t>
  </si>
  <si>
    <t>Lao PDR workspace page</t>
  </si>
  <si>
    <t>Lao PDR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</si>
</sst>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&quot;$&quot;#,##0"/>
    <numFmt numFmtId="165" formatCode="[$$-409]#,##0"/>
    <numFmt numFmtId="166" formatCode="_ * #,##0_ ;_ * \-#,##0_ ;_ * &quot;-&quot;??_ ;_ @_ "/>
    <numFmt numFmtId="169" formatCode="[$-409]d\-mmm\-yy;@"/>
  </numFmts>
  <fonts count="2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rgb="FFFFFFFF"/>
      <name val="Calibri"/>
      <family val="2"/>
    </font>
    <font>
      <sz val="12"/>
      <color rgb="FF993300"/>
      <name val="Calibri"/>
      <family val="2"/>
    </font>
    <font>
      <sz val="12"/>
      <color rgb="FFFFFFFF"/>
      <name val="Calibri"/>
      <family val="2"/>
    </font>
    <font>
      <b/>
      <sz val="12"/>
      <color rgb="FF993300"/>
      <name val="Calibri"/>
      <family val="2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Wingdings"/>
      <charset val="2"/>
    </font>
    <font>
      <b/>
      <sz val="12"/>
      <color theme="0"/>
      <name val="Calibri"/>
      <family val="2"/>
      <scheme val="minor"/>
    </font>
    <font>
      <b/>
      <i/>
      <sz val="12"/>
      <color rgb="FF000000"/>
      <name val="Calibri"/>
      <family val="2"/>
    </font>
    <font>
      <b/>
      <i/>
      <sz val="12"/>
      <color theme="1"/>
      <name val="Calibri"/>
      <family val="2"/>
      <scheme val="minor"/>
    </font>
    <font>
      <b/>
      <sz val="8"/>
      <color indexed="81"/>
      <name val="Tahoma"/>
    </font>
    <font>
      <u/>
      <sz val="12"/>
      <color theme="10"/>
      <name val="Calibri"/>
      <family val="2"/>
    </font>
    <font>
      <u/>
      <sz val="12"/>
      <color rgb="FF000000"/>
      <name val="Calibri"/>
      <family val="2"/>
    </font>
    <font>
      <u/>
      <sz val="12"/>
      <color rgb="FF0000FF"/>
      <name val="Calibri"/>
      <family val="2"/>
    </font>
    <font>
      <sz val="12"/>
      <color rgb="FFFF0000"/>
      <name val="Calibri"/>
      <family val="2"/>
    </font>
    <font>
      <sz val="12"/>
      <color rgb="FF00000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color indexed="81"/>
      <name val="Tahoma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1"/>
      <name val="Tahoma"/>
      <family val="2"/>
    </font>
    <font>
      <sz val="10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rgb="FFD0D8E8"/>
        <bgColor indexed="64"/>
      </patternFill>
    </fill>
    <fill>
      <patternFill patternType="solid">
        <fgColor rgb="FFE9EDF4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FFFFFF"/>
      </left>
      <right style="thin">
        <color auto="1"/>
      </right>
      <top style="thin">
        <color auto="1"/>
      </top>
      <bottom style="thick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</cellStyleXfs>
  <cellXfs count="284">
    <xf numFmtId="0" fontId="0" fillId="0" borderId="0" xfId="0"/>
    <xf numFmtId="0" fontId="6" fillId="0" borderId="0" xfId="0" applyFont="1"/>
    <xf numFmtId="0" fontId="7" fillId="3" borderId="2" xfId="0" applyFont="1" applyFill="1" applyBorder="1" applyAlignment="1">
      <alignment horizontal="center" vertical="center" wrapText="1" readingOrder="1"/>
    </xf>
    <xf numFmtId="15" fontId="8" fillId="3" borderId="2" xfId="0" applyNumberFormat="1" applyFont="1" applyFill="1" applyBorder="1" applyAlignment="1">
      <alignment horizontal="left" vertical="center" wrapText="1" readingOrder="1"/>
    </xf>
    <xf numFmtId="0" fontId="7" fillId="3" borderId="9" xfId="0" applyFont="1" applyFill="1" applyBorder="1" applyAlignment="1">
      <alignment horizontal="center" vertical="center" wrapText="1" readingOrder="1"/>
    </xf>
    <xf numFmtId="0" fontId="7" fillId="3" borderId="5" xfId="0" applyFont="1" applyFill="1" applyBorder="1" applyAlignment="1">
      <alignment horizontal="left" vertical="center" wrapText="1" readingOrder="1"/>
    </xf>
    <xf numFmtId="15" fontId="8" fillId="3" borderId="5" xfId="0" applyNumberFormat="1" applyFont="1" applyFill="1" applyBorder="1" applyAlignment="1">
      <alignment horizontal="left" vertical="center" wrapText="1" readingOrder="1"/>
    </xf>
    <xf numFmtId="0" fontId="9" fillId="3" borderId="5" xfId="0" applyFont="1" applyFill="1" applyBorder="1" applyAlignment="1">
      <alignment horizontal="center" vertical="center" wrapText="1" readingOrder="1"/>
    </xf>
    <xf numFmtId="0" fontId="7" fillId="4" borderId="1" xfId="0" applyFont="1" applyFill="1" applyBorder="1" applyAlignment="1">
      <alignment horizontal="center" vertical="center" wrapText="1" readingOrder="1"/>
    </xf>
    <xf numFmtId="0" fontId="7" fillId="4" borderId="3" xfId="0" applyFont="1" applyFill="1" applyBorder="1" applyAlignment="1">
      <alignment horizontal="left" vertical="center" wrapText="1" readingOrder="1"/>
    </xf>
    <xf numFmtId="15" fontId="8" fillId="4" borderId="3" xfId="0" applyNumberFormat="1" applyFont="1" applyFill="1" applyBorder="1" applyAlignment="1">
      <alignment horizontal="left" vertical="center" wrapText="1" readingOrder="1"/>
    </xf>
    <xf numFmtId="17" fontId="8" fillId="4" borderId="3" xfId="0" applyNumberFormat="1" applyFont="1" applyFill="1" applyBorder="1" applyAlignment="1">
      <alignment horizontal="left" vertical="center" wrapText="1" readingOrder="1"/>
    </xf>
    <xf numFmtId="0" fontId="9" fillId="4" borderId="3" xfId="0" applyFont="1" applyFill="1" applyBorder="1" applyAlignment="1">
      <alignment horizontal="center" vertical="center" wrapText="1" readingOrder="1"/>
    </xf>
    <xf numFmtId="17" fontId="8" fillId="4" borderId="6" xfId="0" applyNumberFormat="1" applyFont="1" applyFill="1" applyBorder="1" applyAlignment="1">
      <alignment horizontal="left" vertical="center" wrapText="1" readingOrder="1"/>
    </xf>
    <xf numFmtId="0" fontId="7" fillId="4" borderId="9" xfId="0" applyFont="1" applyFill="1" applyBorder="1" applyAlignment="1">
      <alignment horizontal="center" vertical="center" wrapText="1" readingOrder="1"/>
    </xf>
    <xf numFmtId="0" fontId="7" fillId="4" borderId="6" xfId="0" applyFont="1" applyFill="1" applyBorder="1" applyAlignment="1">
      <alignment horizontal="left" vertical="center" wrapText="1" readingOrder="1"/>
    </xf>
    <xf numFmtId="15" fontId="8" fillId="4" borderId="6" xfId="0" applyNumberFormat="1" applyFont="1" applyFill="1" applyBorder="1" applyAlignment="1">
      <alignment horizontal="left" vertical="center" wrapText="1" readingOrder="1"/>
    </xf>
    <xf numFmtId="0" fontId="9" fillId="4" borderId="6" xfId="0" applyFont="1" applyFill="1" applyBorder="1" applyAlignment="1">
      <alignment horizontal="center" vertical="center" wrapText="1" readingOrder="1"/>
    </xf>
    <xf numFmtId="0" fontId="8" fillId="3" borderId="6" xfId="0" applyFont="1" applyFill="1" applyBorder="1" applyAlignment="1">
      <alignment horizontal="left" vertical="center" wrapText="1" readingOrder="1"/>
    </xf>
    <xf numFmtId="0" fontId="7" fillId="3" borderId="5" xfId="0" applyFont="1" applyFill="1" applyBorder="1" applyAlignment="1">
      <alignment horizontal="left" vertical="center" wrapText="1" readingOrder="1"/>
    </xf>
    <xf numFmtId="15" fontId="8" fillId="3" borderId="5" xfId="0" applyNumberFormat="1" applyFont="1" applyFill="1" applyBorder="1" applyAlignment="1">
      <alignment horizontal="left" vertical="center" wrapText="1" readingOrder="1"/>
    </xf>
    <xf numFmtId="0" fontId="8" fillId="3" borderId="5" xfId="0" applyFont="1" applyFill="1" applyBorder="1" applyAlignment="1">
      <alignment horizontal="left" vertical="center" wrapText="1" readingOrder="1"/>
    </xf>
    <xf numFmtId="0" fontId="9" fillId="3" borderId="5" xfId="0" applyFont="1" applyFill="1" applyBorder="1" applyAlignment="1">
      <alignment horizontal="center" vertical="center" wrapText="1" readingOrder="1"/>
    </xf>
    <xf numFmtId="0" fontId="9" fillId="3" borderId="5" xfId="0" applyFont="1" applyFill="1" applyBorder="1" applyAlignment="1">
      <alignment horizontal="left" vertical="center" wrapText="1" readingOrder="1"/>
    </xf>
    <xf numFmtId="0" fontId="8" fillId="4" borderId="3" xfId="0" applyFont="1" applyFill="1" applyBorder="1" applyAlignment="1">
      <alignment horizontal="left" vertical="center" wrapText="1" readingOrder="1"/>
    </xf>
    <xf numFmtId="0" fontId="8" fillId="4" borderId="3" xfId="0" applyFont="1" applyFill="1" applyBorder="1" applyAlignment="1">
      <alignment horizontal="center" vertical="center" wrapText="1" readingOrder="1"/>
    </xf>
    <xf numFmtId="0" fontId="7" fillId="3" borderId="3" xfId="0" applyFont="1" applyFill="1" applyBorder="1" applyAlignment="1">
      <alignment horizontal="left" vertical="center" wrapText="1" readingOrder="1"/>
    </xf>
    <xf numFmtId="15" fontId="8" fillId="3" borderId="3" xfId="0" applyNumberFormat="1" applyFont="1" applyFill="1" applyBorder="1" applyAlignment="1">
      <alignment horizontal="left" vertical="center" wrapText="1" readingOrder="1"/>
    </xf>
    <xf numFmtId="0" fontId="9" fillId="3" borderId="3" xfId="0" applyFont="1" applyFill="1" applyBorder="1" applyAlignment="1">
      <alignment horizontal="center" vertical="center" wrapText="1" readingOrder="1"/>
    </xf>
    <xf numFmtId="0" fontId="7" fillId="3" borderId="6" xfId="0" applyFont="1" applyFill="1" applyBorder="1" applyAlignment="1">
      <alignment horizontal="left" vertical="center" wrapText="1" readingOrder="1"/>
    </xf>
    <xf numFmtId="15" fontId="8" fillId="3" borderId="6" xfId="0" applyNumberFormat="1" applyFont="1" applyFill="1" applyBorder="1" applyAlignment="1">
      <alignment horizontal="left" vertical="center" wrapText="1" readingOrder="1"/>
    </xf>
    <xf numFmtId="0" fontId="9" fillId="3" borderId="6" xfId="0" applyFont="1" applyFill="1" applyBorder="1" applyAlignment="1">
      <alignment horizontal="center" vertical="center" wrapText="1" readingOrder="1"/>
    </xf>
    <xf numFmtId="0" fontId="7" fillId="4" borderId="6" xfId="0" applyFont="1" applyFill="1" applyBorder="1" applyAlignment="1">
      <alignment horizontal="left" vertical="center" wrapText="1" readingOrder="1"/>
    </xf>
    <xf numFmtId="15" fontId="8" fillId="4" borderId="6" xfId="0" applyNumberFormat="1" applyFont="1" applyFill="1" applyBorder="1" applyAlignment="1">
      <alignment horizontal="left" vertical="center" wrapText="1" readingOrder="1"/>
    </xf>
    <xf numFmtId="0" fontId="8" fillId="4" borderId="6" xfId="0" applyFont="1" applyFill="1" applyBorder="1" applyAlignment="1">
      <alignment horizontal="left" vertical="center" wrapText="1" readingOrder="1"/>
    </xf>
    <xf numFmtId="0" fontId="9" fillId="4" borderId="6" xfId="0" applyFont="1" applyFill="1" applyBorder="1" applyAlignment="1">
      <alignment horizontal="center" vertical="center" wrapText="1" readingOrder="1"/>
    </xf>
    <xf numFmtId="0" fontId="8" fillId="4" borderId="5" xfId="0" applyFont="1" applyFill="1" applyBorder="1" applyAlignment="1">
      <alignment horizontal="left" vertical="center" wrapText="1" readingOrder="1"/>
    </xf>
    <xf numFmtId="17" fontId="8" fillId="4" borderId="5" xfId="0" applyNumberFormat="1" applyFont="1" applyFill="1" applyBorder="1" applyAlignment="1">
      <alignment horizontal="left" vertical="center" wrapText="1" readingOrder="1"/>
    </xf>
    <xf numFmtId="0" fontId="7" fillId="4" borderId="5" xfId="0" applyFont="1" applyFill="1" applyBorder="1" applyAlignment="1">
      <alignment horizontal="left" vertical="center" wrapText="1" readingOrder="1"/>
    </xf>
    <xf numFmtId="15" fontId="8" fillId="4" borderId="5" xfId="0" applyNumberFormat="1" applyFont="1" applyFill="1" applyBorder="1" applyAlignment="1">
      <alignment horizontal="left" vertical="center" wrapText="1" readingOrder="1"/>
    </xf>
    <xf numFmtId="0" fontId="9" fillId="4" borderId="5" xfId="0" applyFont="1" applyFill="1" applyBorder="1" applyAlignment="1">
      <alignment horizontal="center" vertical="center" wrapText="1" readingOrder="1"/>
    </xf>
    <xf numFmtId="0" fontId="8" fillId="3" borderId="3" xfId="0" applyFont="1" applyFill="1" applyBorder="1" applyAlignment="1">
      <alignment horizontal="left" vertical="center" wrapText="1" readingOrder="1"/>
    </xf>
    <xf numFmtId="17" fontId="8" fillId="3" borderId="3" xfId="0" applyNumberFormat="1" applyFont="1" applyFill="1" applyBorder="1" applyAlignment="1">
      <alignment horizontal="left" vertical="center" wrapText="1" readingOrder="1"/>
    </xf>
    <xf numFmtId="0" fontId="7" fillId="4" borderId="7" xfId="0" applyFont="1" applyFill="1" applyBorder="1" applyAlignment="1">
      <alignment horizontal="center" vertical="center" wrapText="1" readingOrder="1"/>
    </xf>
    <xf numFmtId="0" fontId="7" fillId="3" borderId="8" xfId="0" applyFont="1" applyFill="1" applyBorder="1" applyAlignment="1">
      <alignment horizontal="center" vertical="center" wrapText="1" readingOrder="1"/>
    </xf>
    <xf numFmtId="0" fontId="9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horizontal="center" vertical="center" wrapText="1" readingOrder="1"/>
    </xf>
    <xf numFmtId="0" fontId="7" fillId="4" borderId="8" xfId="0" applyFont="1" applyFill="1" applyBorder="1" applyAlignment="1">
      <alignment horizontal="center" vertical="center" wrapText="1" readingOrder="1"/>
    </xf>
    <xf numFmtId="0" fontId="9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vertical="center" wrapText="1"/>
    </xf>
    <xf numFmtId="0" fontId="7" fillId="4" borderId="4" xfId="0" applyFont="1" applyFill="1" applyBorder="1" applyAlignment="1">
      <alignment horizontal="center" vertical="center" wrapText="1" readingOrder="1"/>
    </xf>
    <xf numFmtId="0" fontId="7" fillId="3" borderId="5" xfId="0" applyFont="1" applyFill="1" applyBorder="1" applyAlignment="1">
      <alignment horizontal="center" vertical="center" wrapText="1" readingOrder="1"/>
    </xf>
    <xf numFmtId="0" fontId="6" fillId="0" borderId="0" xfId="0" applyFont="1" applyAlignment="1">
      <alignment horizontal="left" readingOrder="1"/>
    </xf>
    <xf numFmtId="164" fontId="8" fillId="3" borderId="2" xfId="0" applyNumberFormat="1" applyFont="1" applyFill="1" applyBorder="1" applyAlignment="1">
      <alignment horizontal="right" vertical="center" wrapText="1" readingOrder="1"/>
    </xf>
    <xf numFmtId="164" fontId="8" fillId="4" borderId="3" xfId="0" applyNumberFormat="1" applyFont="1" applyFill="1" applyBorder="1" applyAlignment="1">
      <alignment horizontal="right" vertical="center" wrapText="1" readingOrder="1"/>
    </xf>
    <xf numFmtId="164" fontId="8" fillId="3" borderId="6" xfId="0" applyNumberFormat="1" applyFont="1" applyFill="1" applyBorder="1" applyAlignment="1">
      <alignment horizontal="left" vertical="center" wrapText="1" readingOrder="1"/>
    </xf>
    <xf numFmtId="14" fontId="8" fillId="3" borderId="5" xfId="0" applyNumberFormat="1" applyFont="1" applyFill="1" applyBorder="1" applyAlignment="1">
      <alignment horizontal="left" vertical="center" wrapText="1" readingOrder="1"/>
    </xf>
    <xf numFmtId="14" fontId="8" fillId="4" borderId="3" xfId="0" applyNumberFormat="1" applyFont="1" applyFill="1" applyBorder="1" applyAlignment="1">
      <alignment horizontal="left" vertical="center" wrapText="1" readingOrder="1"/>
    </xf>
    <xf numFmtId="14" fontId="8" fillId="4" borderId="6" xfId="0" applyNumberFormat="1" applyFont="1" applyFill="1" applyBorder="1" applyAlignment="1">
      <alignment horizontal="left" vertical="center" wrapText="1" readingOrder="1"/>
    </xf>
    <xf numFmtId="14" fontId="8" fillId="3" borderId="6" xfId="0" applyNumberFormat="1" applyFont="1" applyFill="1" applyBorder="1" applyAlignment="1">
      <alignment horizontal="left" vertical="center" wrapText="1" readingOrder="1"/>
    </xf>
    <xf numFmtId="14" fontId="8" fillId="3" borderId="3" xfId="0" applyNumberFormat="1" applyFont="1" applyFill="1" applyBorder="1" applyAlignment="1">
      <alignment horizontal="left" vertical="center" wrapText="1" readingOrder="1"/>
    </xf>
    <xf numFmtId="14" fontId="8" fillId="4" borderId="6" xfId="0" applyNumberFormat="1" applyFont="1" applyFill="1" applyBorder="1" applyAlignment="1">
      <alignment horizontal="left" vertical="center" wrapText="1" readingOrder="1"/>
    </xf>
    <xf numFmtId="14" fontId="8" fillId="4" borderId="5" xfId="0" applyNumberFormat="1" applyFont="1" applyFill="1" applyBorder="1" applyAlignment="1">
      <alignment horizontal="left" vertical="center" wrapText="1" readingOrder="1"/>
    </xf>
    <xf numFmtId="14" fontId="6" fillId="0" borderId="0" xfId="0" applyNumberFormat="1" applyFont="1" applyAlignment="1">
      <alignment horizontal="left" readingOrder="1"/>
    </xf>
    <xf numFmtId="0" fontId="6" fillId="5" borderId="11" xfId="0" applyFont="1" applyFill="1" applyBorder="1"/>
    <xf numFmtId="0" fontId="2" fillId="2" borderId="13" xfId="0" applyFont="1" applyFill="1" applyBorder="1" applyAlignment="1">
      <alignment horizontal="center" vertical="center" wrapText="1" readingOrder="1"/>
    </xf>
    <xf numFmtId="15" fontId="8" fillId="3" borderId="9" xfId="0" applyNumberFormat="1" applyFont="1" applyFill="1" applyBorder="1" applyAlignment="1">
      <alignment horizontal="left" vertical="center" wrapText="1" readingOrder="1"/>
    </xf>
    <xf numFmtId="164" fontId="8" fillId="3" borderId="5" xfId="0" applyNumberFormat="1" applyFont="1" applyFill="1" applyBorder="1" applyAlignment="1">
      <alignment horizontal="right" vertical="center" wrapText="1" readingOrder="1"/>
    </xf>
    <xf numFmtId="0" fontId="9" fillId="3" borderId="9" xfId="0" applyFont="1" applyFill="1" applyBorder="1" applyAlignment="1">
      <alignment horizontal="center" vertical="center" wrapText="1" readingOrder="1"/>
    </xf>
    <xf numFmtId="0" fontId="8" fillId="4" borderId="6" xfId="0" applyFont="1" applyFill="1" applyBorder="1" applyAlignment="1">
      <alignment horizontal="center" vertical="center" wrapText="1" readingOrder="1"/>
    </xf>
    <xf numFmtId="0" fontId="9" fillId="3" borderId="9" xfId="0" applyFont="1" applyFill="1" applyBorder="1" applyAlignment="1">
      <alignment horizontal="left" vertical="center" wrapText="1" readingOrder="1"/>
    </xf>
    <xf numFmtId="17" fontId="8" fillId="4" borderId="9" xfId="0" applyNumberFormat="1" applyFont="1" applyFill="1" applyBorder="1" applyAlignment="1">
      <alignment horizontal="left" vertical="center" wrapText="1" readingOrder="1"/>
    </xf>
    <xf numFmtId="0" fontId="7" fillId="3" borderId="9" xfId="0" applyFont="1" applyFill="1" applyBorder="1" applyAlignment="1">
      <alignment horizontal="left" vertical="center" wrapText="1" readingOrder="1"/>
    </xf>
    <xf numFmtId="164" fontId="11" fillId="6" borderId="5" xfId="0" applyNumberFormat="1" applyFont="1" applyFill="1" applyBorder="1" applyAlignment="1">
      <alignment horizontal="right" vertical="center" wrapText="1" readingOrder="1"/>
    </xf>
    <xf numFmtId="164" fontId="11" fillId="6" borderId="6" xfId="0" applyNumberFormat="1" applyFont="1" applyFill="1" applyBorder="1" applyAlignment="1">
      <alignment horizontal="right" vertical="center" wrapText="1" readingOrder="1"/>
    </xf>
    <xf numFmtId="164" fontId="7" fillId="6" borderId="5" xfId="0" applyNumberFormat="1" applyFont="1" applyFill="1" applyBorder="1" applyAlignment="1">
      <alignment horizontal="right" vertical="center" wrapText="1" readingOrder="1"/>
    </xf>
    <xf numFmtId="164" fontId="11" fillId="6" borderId="9" xfId="0" applyNumberFormat="1" applyFont="1" applyFill="1" applyBorder="1" applyAlignment="1">
      <alignment horizontal="right" vertical="center" wrapText="1" readingOrder="1"/>
    </xf>
    <xf numFmtId="164" fontId="12" fillId="6" borderId="0" xfId="0" applyNumberFormat="1" applyFont="1" applyFill="1"/>
    <xf numFmtId="9" fontId="8" fillId="3" borderId="2" xfId="0" applyNumberFormat="1" applyFont="1" applyFill="1" applyBorder="1" applyAlignment="1">
      <alignment horizontal="right" vertical="center" wrapText="1" readingOrder="1"/>
    </xf>
    <xf numFmtId="9" fontId="8" fillId="3" borderId="5" xfId="0" applyNumberFormat="1" applyFont="1" applyFill="1" applyBorder="1" applyAlignment="1">
      <alignment horizontal="right" vertical="center" wrapText="1" readingOrder="1"/>
    </xf>
    <xf numFmtId="9" fontId="8" fillId="3" borderId="6" xfId="0" applyNumberFormat="1" applyFont="1" applyFill="1" applyBorder="1" applyAlignment="1">
      <alignment horizontal="left" vertical="center" wrapText="1" readingOrder="1"/>
    </xf>
    <xf numFmtId="9" fontId="8" fillId="4" borderId="5" xfId="0" applyNumberFormat="1" applyFont="1" applyFill="1" applyBorder="1" applyAlignment="1">
      <alignment horizontal="right" vertical="center" wrapText="1" readingOrder="1"/>
    </xf>
    <xf numFmtId="9" fontId="8" fillId="4" borderId="6" xfId="0" applyNumberFormat="1" applyFont="1" applyFill="1" applyBorder="1" applyAlignment="1">
      <alignment horizontal="left" vertical="center" wrapText="1" readingOrder="1"/>
    </xf>
    <xf numFmtId="9" fontId="8" fillId="4" borderId="3" xfId="0" applyNumberFormat="1" applyFont="1" applyFill="1" applyBorder="1" applyAlignment="1">
      <alignment horizontal="right" vertical="center" wrapText="1" readingOrder="1"/>
    </xf>
    <xf numFmtId="9" fontId="7" fillId="4" borderId="3" xfId="0" applyNumberFormat="1" applyFont="1" applyFill="1" applyBorder="1" applyAlignment="1">
      <alignment horizontal="left" vertical="center" wrapText="1" readingOrder="1"/>
    </xf>
    <xf numFmtId="9" fontId="8" fillId="6" borderId="5" xfId="0" applyNumberFormat="1" applyFont="1" applyFill="1" applyBorder="1" applyAlignment="1">
      <alignment horizontal="right" vertical="center" wrapText="1" readingOrder="1"/>
    </xf>
    <xf numFmtId="9" fontId="7" fillId="6" borderId="5" xfId="0" applyNumberFormat="1" applyFont="1" applyFill="1" applyBorder="1" applyAlignment="1">
      <alignment horizontal="right" vertical="center" wrapText="1" readingOrder="1"/>
    </xf>
    <xf numFmtId="9" fontId="8" fillId="7" borderId="2" xfId="0" applyNumberFormat="1" applyFont="1" applyFill="1" applyBorder="1" applyAlignment="1">
      <alignment horizontal="right" vertical="center" wrapText="1" readingOrder="1"/>
    </xf>
    <xf numFmtId="0" fontId="2" fillId="2" borderId="1" xfId="0" applyFont="1" applyFill="1" applyBorder="1" applyAlignment="1">
      <alignment horizontal="center" vertical="center" wrapText="1" readingOrder="1"/>
    </xf>
    <xf numFmtId="0" fontId="2" fillId="2" borderId="3" xfId="0" applyFont="1" applyFill="1" applyBorder="1" applyAlignment="1">
      <alignment horizontal="center" vertical="center" wrapText="1" readingOrder="1"/>
    </xf>
    <xf numFmtId="0" fontId="8" fillId="3" borderId="2" xfId="0" applyFont="1" applyFill="1" applyBorder="1" applyAlignment="1">
      <alignment horizontal="center" vertical="center" wrapText="1" readingOrder="1"/>
    </xf>
    <xf numFmtId="0" fontId="7" fillId="3" borderId="2" xfId="0" applyFont="1" applyFill="1" applyBorder="1" applyAlignment="1">
      <alignment horizontal="left" vertical="center" wrapText="1" readingOrder="1"/>
    </xf>
    <xf numFmtId="0" fontId="4" fillId="3" borderId="2" xfId="0" applyFont="1" applyFill="1" applyBorder="1" applyAlignment="1">
      <alignment horizontal="left" vertical="center" wrapText="1" readingOrder="1"/>
    </xf>
    <xf numFmtId="0" fontId="4" fillId="3" borderId="2" xfId="0" applyFont="1" applyFill="1" applyBorder="1" applyAlignment="1">
      <alignment horizontal="center" vertical="center" wrapText="1" readingOrder="1"/>
    </xf>
    <xf numFmtId="0" fontId="14" fillId="3" borderId="8" xfId="1" applyFont="1" applyFill="1" applyBorder="1" applyAlignment="1" applyProtection="1">
      <alignment horizontal="left" vertical="center" wrapText="1" readingOrder="1"/>
    </xf>
    <xf numFmtId="0" fontId="4" fillId="3" borderId="3" xfId="0" applyFont="1" applyFill="1" applyBorder="1" applyAlignment="1">
      <alignment horizontal="left" vertical="center" wrapText="1" readingOrder="1"/>
    </xf>
    <xf numFmtId="0" fontId="4" fillId="3" borderId="3" xfId="0" applyFont="1" applyFill="1" applyBorder="1" applyAlignment="1">
      <alignment horizontal="center" vertical="center" wrapText="1" readingOrder="1"/>
    </xf>
    <xf numFmtId="0" fontId="16" fillId="4" borderId="3" xfId="0" applyFont="1" applyFill="1" applyBorder="1" applyAlignment="1">
      <alignment horizontal="left" vertical="center" wrapText="1" readingOrder="1"/>
    </xf>
    <xf numFmtId="0" fontId="8" fillId="4" borderId="1" xfId="0" applyFont="1" applyFill="1" applyBorder="1" applyAlignment="1">
      <alignment horizontal="center" vertical="center" wrapText="1" readingOrder="1"/>
    </xf>
    <xf numFmtId="0" fontId="14" fillId="4" borderId="3" xfId="1" applyFont="1" applyFill="1" applyBorder="1" applyAlignment="1" applyProtection="1">
      <alignment horizontal="left" vertical="center" wrapText="1" readingOrder="1"/>
    </xf>
    <xf numFmtId="0" fontId="4" fillId="3" borderId="3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left" vertical="center" wrapText="1" readingOrder="1"/>
    </xf>
    <xf numFmtId="0" fontId="4" fillId="4" borderId="3" xfId="0" applyFont="1" applyFill="1" applyBorder="1" applyAlignment="1">
      <alignment horizontal="left" vertical="center" wrapText="1" readingOrder="1"/>
    </xf>
    <xf numFmtId="0" fontId="4" fillId="4" borderId="3" xfId="0" applyFont="1" applyFill="1" applyBorder="1" applyAlignment="1">
      <alignment horizontal="center" vertical="center" wrapText="1" readingOrder="1"/>
    </xf>
    <xf numFmtId="0" fontId="17" fillId="3" borderId="3" xfId="0" applyFont="1" applyFill="1" applyBorder="1" applyAlignment="1">
      <alignment horizontal="left" vertical="center" wrapText="1" readingOrder="1"/>
    </xf>
    <xf numFmtId="0" fontId="17" fillId="4" borderId="3" xfId="0" applyFont="1" applyFill="1" applyBorder="1" applyAlignment="1">
      <alignment horizontal="left" vertical="center" wrapText="1" readingOrder="1"/>
    </xf>
    <xf numFmtId="0" fontId="14" fillId="3" borderId="3" xfId="1" applyFont="1" applyFill="1" applyBorder="1" applyAlignment="1" applyProtection="1">
      <alignment horizontal="left" vertical="center" wrapText="1" readingOrder="1"/>
    </xf>
    <xf numFmtId="0" fontId="7" fillId="4" borderId="1" xfId="0" applyFont="1" applyFill="1" applyBorder="1" applyAlignment="1">
      <alignment horizontal="left" vertical="center" wrapText="1" readingOrder="1"/>
    </xf>
    <xf numFmtId="0" fontId="14" fillId="4" borderId="1" xfId="1" applyFont="1" applyFill="1" applyBorder="1" applyAlignment="1" applyProtection="1">
      <alignment horizontal="left" vertical="center" wrapText="1" readingOrder="1"/>
    </xf>
    <xf numFmtId="0" fontId="8" fillId="3" borderId="2" xfId="0" applyFont="1" applyFill="1" applyBorder="1" applyAlignment="1">
      <alignment horizontal="left" vertical="center" wrapText="1" readingOrder="1"/>
    </xf>
    <xf numFmtId="0" fontId="14" fillId="3" borderId="2" xfId="1" applyFont="1" applyFill="1" applyBorder="1" applyAlignment="1" applyProtection="1">
      <alignment horizontal="left" vertical="center" wrapText="1" readingOrder="1"/>
    </xf>
    <xf numFmtId="0" fontId="7" fillId="4" borderId="3" xfId="0" applyFont="1" applyFill="1" applyBorder="1" applyAlignment="1">
      <alignment horizontal="center" vertical="center" wrapText="1" readingOrder="1"/>
    </xf>
    <xf numFmtId="0" fontId="7" fillId="3" borderId="3" xfId="0" applyFont="1" applyFill="1" applyBorder="1" applyAlignment="1">
      <alignment horizontal="center" vertical="center" wrapText="1" readingOrder="1"/>
    </xf>
    <xf numFmtId="0" fontId="16" fillId="3" borderId="2" xfId="0" applyFont="1" applyFill="1" applyBorder="1" applyAlignment="1">
      <alignment horizontal="left" vertical="center" wrapText="1" readingOrder="1"/>
    </xf>
    <xf numFmtId="0" fontId="8" fillId="3" borderId="1" xfId="0" applyFont="1" applyFill="1" applyBorder="1" applyAlignment="1">
      <alignment horizontal="center" vertical="center" wrapText="1" readingOrder="1"/>
    </xf>
    <xf numFmtId="0" fontId="8" fillId="4" borderId="8" xfId="0" applyFont="1" applyFill="1" applyBorder="1" applyAlignment="1">
      <alignment horizontal="center" vertical="center" wrapText="1" readingOrder="1"/>
    </xf>
    <xf numFmtId="0" fontId="8" fillId="3" borderId="8" xfId="0" applyFont="1" applyFill="1" applyBorder="1" applyAlignment="1">
      <alignment horizontal="center" vertical="center" wrapText="1" readingOrder="1"/>
    </xf>
    <xf numFmtId="9" fontId="18" fillId="3" borderId="5" xfId="0" applyNumberFormat="1" applyFont="1" applyFill="1" applyBorder="1" applyAlignment="1">
      <alignment horizontal="center" vertical="center" wrapText="1" readingOrder="1"/>
    </xf>
    <xf numFmtId="9" fontId="18" fillId="3" borderId="9" xfId="0" applyNumberFormat="1" applyFont="1" applyFill="1" applyBorder="1" applyAlignment="1">
      <alignment horizontal="center" vertical="center" wrapText="1" readingOrder="1"/>
    </xf>
    <xf numFmtId="9" fontId="18" fillId="4" borderId="6" xfId="0" applyNumberFormat="1" applyFont="1" applyFill="1" applyBorder="1" applyAlignment="1">
      <alignment horizontal="center" vertical="center" wrapText="1" readingOrder="1"/>
    </xf>
    <xf numFmtId="9" fontId="18" fillId="3" borderId="6" xfId="0" applyNumberFormat="1" applyFont="1" applyFill="1" applyBorder="1" applyAlignment="1">
      <alignment horizontal="left" vertical="center" wrapText="1" readingOrder="1"/>
    </xf>
    <xf numFmtId="9" fontId="18" fillId="3" borderId="5" xfId="0" applyNumberFormat="1" applyFont="1" applyFill="1" applyBorder="1" applyAlignment="1">
      <alignment horizontal="left" vertical="center" wrapText="1" readingOrder="1"/>
    </xf>
    <xf numFmtId="9" fontId="18" fillId="3" borderId="9" xfId="0" applyNumberFormat="1" applyFont="1" applyFill="1" applyBorder="1" applyAlignment="1">
      <alignment horizontal="left" vertical="center" wrapText="1" readingOrder="1"/>
    </xf>
    <xf numFmtId="9" fontId="18" fillId="4" borderId="9" xfId="0" applyNumberFormat="1" applyFont="1" applyFill="1" applyBorder="1" applyAlignment="1">
      <alignment horizontal="center" vertical="center" wrapText="1" readingOrder="1"/>
    </xf>
    <xf numFmtId="9" fontId="20" fillId="4" borderId="6" xfId="0" applyNumberFormat="1" applyFont="1" applyFill="1" applyBorder="1" applyAlignment="1">
      <alignment horizontal="left" vertical="center" wrapText="1" readingOrder="1"/>
    </xf>
    <xf numFmtId="9" fontId="20" fillId="4" borderId="9" xfId="0" applyNumberFormat="1" applyFont="1" applyFill="1" applyBorder="1" applyAlignment="1">
      <alignment horizontal="left" vertical="center" wrapText="1" readingOrder="1"/>
    </xf>
    <xf numFmtId="9" fontId="20" fillId="3" borderId="5" xfId="0" applyNumberFormat="1" applyFont="1" applyFill="1" applyBorder="1" applyAlignment="1">
      <alignment horizontal="left" vertical="center" wrapText="1" readingOrder="1"/>
    </xf>
    <xf numFmtId="9" fontId="20" fillId="3" borderId="9" xfId="0" applyNumberFormat="1" applyFont="1" applyFill="1" applyBorder="1" applyAlignment="1">
      <alignment horizontal="left" vertical="center" wrapText="1" readingOrder="1"/>
    </xf>
    <xf numFmtId="0" fontId="2" fillId="2" borderId="10" xfId="0" applyFont="1" applyFill="1" applyBorder="1" applyAlignment="1">
      <alignment horizontal="center" vertical="center" wrapText="1" readingOrder="1"/>
    </xf>
    <xf numFmtId="15" fontId="8" fillId="3" borderId="5" xfId="0" applyNumberFormat="1" applyFont="1" applyFill="1" applyBorder="1" applyAlignment="1">
      <alignment horizontal="left" vertical="center" wrapText="1" readingOrder="1"/>
    </xf>
    <xf numFmtId="9" fontId="8" fillId="7" borderId="5" xfId="0" applyNumberFormat="1" applyFont="1" applyFill="1" applyBorder="1" applyAlignment="1">
      <alignment horizontal="right" vertical="center" wrapText="1" readingOrder="1"/>
    </xf>
    <xf numFmtId="0" fontId="2" fillId="2" borderId="15" xfId="0" applyFont="1" applyFill="1" applyBorder="1" applyAlignment="1">
      <alignment horizontal="center" vertical="center" wrapText="1" readingOrder="1"/>
    </xf>
    <xf numFmtId="0" fontId="2" fillId="2" borderId="16" xfId="0" applyFont="1" applyFill="1" applyBorder="1" applyAlignment="1">
      <alignment horizontal="center" vertical="center" wrapText="1" readingOrder="1"/>
    </xf>
    <xf numFmtId="0" fontId="19" fillId="2" borderId="16" xfId="0" applyFont="1" applyFill="1" applyBorder="1" applyAlignment="1">
      <alignment horizontal="center" vertical="center" wrapText="1" readingOrder="1"/>
    </xf>
    <xf numFmtId="0" fontId="19" fillId="2" borderId="10" xfId="0" applyFont="1" applyFill="1" applyBorder="1" applyAlignment="1">
      <alignment horizontal="center" vertical="center" wrapText="1" readingOrder="1"/>
    </xf>
    <xf numFmtId="0" fontId="18" fillId="3" borderId="5" xfId="0" applyFont="1" applyFill="1" applyBorder="1" applyAlignment="1">
      <alignment horizontal="center" vertical="center" wrapText="1" readingOrder="1"/>
    </xf>
    <xf numFmtId="0" fontId="18" fillId="4" borderId="6" xfId="0" applyFont="1" applyFill="1" applyBorder="1" applyAlignment="1">
      <alignment horizontal="center" vertical="center" wrapText="1" readingOrder="1"/>
    </xf>
    <xf numFmtId="0" fontId="18" fillId="3" borderId="5" xfId="0" applyFont="1" applyFill="1" applyBorder="1" applyAlignment="1">
      <alignment horizontal="left" vertical="center" wrapText="1" readingOrder="1"/>
    </xf>
    <xf numFmtId="165" fontId="18" fillId="3" borderId="5" xfId="0" applyNumberFormat="1" applyFont="1" applyFill="1" applyBorder="1" applyAlignment="1">
      <alignment horizontal="right" vertical="center" wrapText="1" readingOrder="1"/>
    </xf>
    <xf numFmtId="165" fontId="18" fillId="4" borderId="3" xfId="0" applyNumberFormat="1" applyFont="1" applyFill="1" applyBorder="1" applyAlignment="1">
      <alignment horizontal="right" vertical="center" wrapText="1" readingOrder="1"/>
    </xf>
    <xf numFmtId="165" fontId="18" fillId="4" borderId="6" xfId="0" applyNumberFormat="1" applyFont="1" applyFill="1" applyBorder="1" applyAlignment="1">
      <alignment horizontal="right" vertical="center" wrapText="1" readingOrder="1"/>
    </xf>
    <xf numFmtId="165" fontId="18" fillId="3" borderId="3" xfId="0" applyNumberFormat="1" applyFont="1" applyFill="1" applyBorder="1" applyAlignment="1">
      <alignment horizontal="right" vertical="center" wrapText="1" readingOrder="1"/>
    </xf>
    <xf numFmtId="165" fontId="18" fillId="3" borderId="6" xfId="0" applyNumberFormat="1" applyFont="1" applyFill="1" applyBorder="1" applyAlignment="1">
      <alignment horizontal="right" vertical="center" wrapText="1" readingOrder="1"/>
    </xf>
    <xf numFmtId="165" fontId="18" fillId="4" borderId="5" xfId="0" applyNumberFormat="1" applyFont="1" applyFill="1" applyBorder="1" applyAlignment="1">
      <alignment horizontal="right" vertical="center" wrapText="1" readingOrder="1"/>
    </xf>
    <xf numFmtId="165" fontId="20" fillId="4" borderId="3" xfId="0" applyNumberFormat="1" applyFont="1" applyFill="1" applyBorder="1" applyAlignment="1">
      <alignment horizontal="right" vertical="center" wrapText="1" readingOrder="1"/>
    </xf>
    <xf numFmtId="165" fontId="20" fillId="3" borderId="3" xfId="0" applyNumberFormat="1" applyFont="1" applyFill="1" applyBorder="1" applyAlignment="1">
      <alignment horizontal="right" vertical="center" wrapText="1" readingOrder="1"/>
    </xf>
    <xf numFmtId="165" fontId="6" fillId="0" borderId="0" xfId="0" applyNumberFormat="1" applyFont="1" applyAlignment="1">
      <alignment horizontal="right" readingOrder="1"/>
    </xf>
    <xf numFmtId="0" fontId="18" fillId="3" borderId="9" xfId="0" applyFont="1" applyFill="1" applyBorder="1" applyAlignment="1">
      <alignment horizontal="center" vertical="center" wrapText="1" readingOrder="1"/>
    </xf>
    <xf numFmtId="0" fontId="18" fillId="3" borderId="9" xfId="0" applyFont="1" applyFill="1" applyBorder="1" applyAlignment="1">
      <alignment horizontal="left" vertical="center" wrapText="1" readingOrder="1"/>
    </xf>
    <xf numFmtId="0" fontId="18" fillId="4" borderId="9" xfId="0" applyFont="1" applyFill="1" applyBorder="1" applyAlignment="1">
      <alignment horizontal="center" vertical="center" wrapText="1" readingOrder="1"/>
    </xf>
    <xf numFmtId="0" fontId="20" fillId="4" borderId="6" xfId="0" applyFont="1" applyFill="1" applyBorder="1" applyAlignment="1">
      <alignment horizontal="left" vertical="center" wrapText="1" readingOrder="1"/>
    </xf>
    <xf numFmtId="0" fontId="20" fillId="4" borderId="9" xfId="0" applyFont="1" applyFill="1" applyBorder="1" applyAlignment="1">
      <alignment horizontal="left" vertical="center" wrapText="1" readingOrder="1"/>
    </xf>
    <xf numFmtId="0" fontId="20" fillId="3" borderId="5" xfId="0" applyFont="1" applyFill="1" applyBorder="1" applyAlignment="1">
      <alignment horizontal="left" vertical="center" wrapText="1" readingOrder="1"/>
    </xf>
    <xf numFmtId="0" fontId="20" fillId="3" borderId="9" xfId="0" applyFont="1" applyFill="1" applyBorder="1" applyAlignment="1">
      <alignment horizontal="left" vertical="center" wrapText="1" readingOrder="1"/>
    </xf>
    <xf numFmtId="0" fontId="2" fillId="2" borderId="10" xfId="0" applyFont="1" applyFill="1" applyBorder="1" applyAlignment="1">
      <alignment horizontal="center" vertical="center" wrapText="1" readingOrder="1"/>
    </xf>
    <xf numFmtId="0" fontId="9" fillId="4" borderId="6" xfId="0" applyFont="1" applyFill="1" applyBorder="1" applyAlignment="1">
      <alignment horizontal="center" vertical="center" wrapText="1" readingOrder="1"/>
    </xf>
    <xf numFmtId="0" fontId="7" fillId="3" borderId="5" xfId="0" applyFont="1" applyFill="1" applyBorder="1" applyAlignment="1">
      <alignment horizontal="left" vertical="center" wrapText="1" readingOrder="1"/>
    </xf>
    <xf numFmtId="15" fontId="8" fillId="3" borderId="5" xfId="0" applyNumberFormat="1" applyFont="1" applyFill="1" applyBorder="1" applyAlignment="1">
      <alignment horizontal="left" vertical="center" wrapText="1" readingOrder="1"/>
    </xf>
    <xf numFmtId="0" fontId="9" fillId="3" borderId="5" xfId="0" applyFont="1" applyFill="1" applyBorder="1" applyAlignment="1">
      <alignment horizontal="center" vertical="center" wrapText="1" readingOrder="1"/>
    </xf>
    <xf numFmtId="0" fontId="9" fillId="3" borderId="5" xfId="0" applyFont="1" applyFill="1" applyBorder="1" applyAlignment="1">
      <alignment horizontal="left" vertical="center" wrapText="1" readingOrder="1"/>
    </xf>
    <xf numFmtId="0" fontId="7" fillId="4" borderId="6" xfId="0" applyFont="1" applyFill="1" applyBorder="1" applyAlignment="1">
      <alignment horizontal="left" vertical="center" wrapText="1" readingOrder="1"/>
    </xf>
    <xf numFmtId="15" fontId="8" fillId="4" borderId="6" xfId="0" applyNumberFormat="1" applyFont="1" applyFill="1" applyBorder="1" applyAlignment="1">
      <alignment horizontal="left" vertical="center" wrapText="1" readingOrder="1"/>
    </xf>
    <xf numFmtId="0" fontId="8" fillId="4" borderId="6" xfId="0" applyFont="1" applyFill="1" applyBorder="1" applyAlignment="1">
      <alignment horizontal="center" vertical="center" wrapText="1" readingOrder="1"/>
    </xf>
    <xf numFmtId="0" fontId="8" fillId="4" borderId="9" xfId="0" applyFont="1" applyFill="1" applyBorder="1" applyAlignment="1">
      <alignment horizontal="center" vertical="center" wrapText="1" readingOrder="1"/>
    </xf>
    <xf numFmtId="0" fontId="7" fillId="4" borderId="9" xfId="0" applyFont="1" applyFill="1" applyBorder="1" applyAlignment="1">
      <alignment horizontal="left" vertical="center" wrapText="1" readingOrder="1"/>
    </xf>
    <xf numFmtId="0" fontId="9" fillId="4" borderId="9" xfId="0" applyFont="1" applyFill="1" applyBorder="1" applyAlignment="1">
      <alignment horizontal="center" vertical="center" wrapText="1" readingOrder="1"/>
    </xf>
    <xf numFmtId="0" fontId="18" fillId="3" borderId="6" xfId="0" applyFont="1" applyFill="1" applyBorder="1" applyAlignment="1">
      <alignment horizontal="center" vertical="center" wrapText="1" readingOrder="1"/>
    </xf>
    <xf numFmtId="2" fontId="18" fillId="3" borderId="5" xfId="0" applyNumberFormat="1" applyFont="1" applyFill="1" applyBorder="1" applyAlignment="1">
      <alignment horizontal="center" vertical="center" wrapText="1" readingOrder="1"/>
    </xf>
    <xf numFmtId="9" fontId="18" fillId="3" borderId="5" xfId="2" applyFont="1" applyFill="1" applyBorder="1" applyAlignment="1">
      <alignment horizontal="center" vertical="center" wrapText="1" readingOrder="1"/>
    </xf>
    <xf numFmtId="9" fontId="18" fillId="4" borderId="6" xfId="2" applyFont="1" applyFill="1" applyBorder="1" applyAlignment="1">
      <alignment horizontal="center" vertical="center" wrapText="1" readingOrder="1"/>
    </xf>
    <xf numFmtId="9" fontId="8" fillId="3" borderId="5" xfId="2" applyFont="1" applyFill="1" applyBorder="1" applyAlignment="1">
      <alignment horizontal="right" vertical="center" wrapText="1" readingOrder="1"/>
    </xf>
    <xf numFmtId="9" fontId="11" fillId="6" borderId="5" xfId="2" applyFont="1" applyFill="1" applyBorder="1" applyAlignment="1">
      <alignment horizontal="right" vertical="center" wrapText="1" readingOrder="1"/>
    </xf>
    <xf numFmtId="9" fontId="8" fillId="3" borderId="2" xfId="2" applyFont="1" applyFill="1" applyBorder="1" applyAlignment="1">
      <alignment horizontal="right" vertical="center" wrapText="1" readingOrder="1"/>
    </xf>
    <xf numFmtId="9" fontId="7" fillId="6" borderId="2" xfId="2" applyFont="1" applyFill="1" applyBorder="1" applyAlignment="1">
      <alignment horizontal="right" vertical="center" wrapText="1" readingOrder="1"/>
    </xf>
    <xf numFmtId="9" fontId="8" fillId="4" borderId="5" xfId="2" applyFont="1" applyFill="1" applyBorder="1" applyAlignment="1">
      <alignment horizontal="right" vertical="center" wrapText="1" readingOrder="1"/>
    </xf>
    <xf numFmtId="9" fontId="8" fillId="4" borderId="3" xfId="2" applyFont="1" applyFill="1" applyBorder="1" applyAlignment="1">
      <alignment horizontal="right" vertical="center" wrapText="1" readingOrder="1"/>
    </xf>
    <xf numFmtId="165" fontId="8" fillId="4" borderId="3" xfId="0" applyNumberFormat="1" applyFont="1" applyFill="1" applyBorder="1" applyAlignment="1">
      <alignment horizontal="right" vertical="center" wrapText="1" readingOrder="1"/>
    </xf>
    <xf numFmtId="9" fontId="11" fillId="6" borderId="9" xfId="2" applyFont="1" applyFill="1" applyBorder="1" applyAlignment="1">
      <alignment horizontal="right" vertical="center" wrapText="1" readingOrder="1"/>
    </xf>
    <xf numFmtId="9" fontId="12" fillId="6" borderId="0" xfId="2" applyFont="1" applyFill="1"/>
    <xf numFmtId="9" fontId="11" fillId="7" borderId="5" xfId="2" applyFont="1" applyFill="1" applyBorder="1" applyAlignment="1">
      <alignment horizontal="right" vertical="center" wrapText="1" readingOrder="1"/>
    </xf>
    <xf numFmtId="0" fontId="2" fillId="2" borderId="10" xfId="0" applyFont="1" applyFill="1" applyBorder="1" applyAlignment="1">
      <alignment horizontal="center" vertical="center" wrapText="1" readingOrder="1"/>
    </xf>
    <xf numFmtId="0" fontId="23" fillId="0" borderId="0" xfId="0" applyFont="1"/>
    <xf numFmtId="9" fontId="0" fillId="0" borderId="0" xfId="0" applyNumberFormat="1"/>
    <xf numFmtId="0" fontId="0" fillId="0" borderId="0" xfId="0" applyAlignment="1">
      <alignment wrapText="1"/>
    </xf>
    <xf numFmtId="0" fontId="24" fillId="0" borderId="0" xfId="0" applyFont="1"/>
    <xf numFmtId="0" fontId="24" fillId="0" borderId="0" xfId="0" applyFont="1" applyBorder="1"/>
    <xf numFmtId="0" fontId="0" fillId="0" borderId="10" xfId="0" applyBorder="1"/>
    <xf numFmtId="0" fontId="24" fillId="0" borderId="10" xfId="0" applyFont="1" applyBorder="1"/>
    <xf numFmtId="0" fontId="24" fillId="0" borderId="10" xfId="0" applyFont="1" applyBorder="1" applyAlignment="1">
      <alignment wrapText="1"/>
    </xf>
    <xf numFmtId="9" fontId="24" fillId="0" borderId="10" xfId="0" applyNumberFormat="1" applyFont="1" applyBorder="1"/>
    <xf numFmtId="9" fontId="24" fillId="0" borderId="10" xfId="2" applyFont="1" applyBorder="1"/>
    <xf numFmtId="166" fontId="24" fillId="0" borderId="10" xfId="3" applyNumberFormat="1" applyFont="1" applyBorder="1"/>
    <xf numFmtId="166" fontId="0" fillId="0" borderId="0" xfId="0" applyNumberFormat="1"/>
    <xf numFmtId="0" fontId="24" fillId="0" borderId="10" xfId="0" applyFont="1" applyFill="1" applyBorder="1"/>
    <xf numFmtId="166" fontId="24" fillId="0" borderId="10" xfId="0" applyNumberFormat="1" applyFont="1" applyBorder="1"/>
    <xf numFmtId="166" fontId="0" fillId="0" borderId="0" xfId="0" applyNumberFormat="1" applyAlignment="1">
      <alignment wrapText="1"/>
    </xf>
    <xf numFmtId="166" fontId="24" fillId="0" borderId="0" xfId="3" applyNumberFormat="1" applyFont="1"/>
    <xf numFmtId="9" fontId="18" fillId="3" borderId="6" xfId="0" applyNumberFormat="1" applyFont="1" applyFill="1" applyBorder="1" applyAlignment="1">
      <alignment horizontal="center" vertical="center" wrapText="1" readingOrder="1"/>
    </xf>
    <xf numFmtId="166" fontId="8" fillId="4" borderId="3" xfId="3" applyNumberFormat="1" applyFont="1" applyFill="1" applyBorder="1" applyAlignment="1">
      <alignment horizontal="right" vertical="center" wrapText="1" readingOrder="1"/>
    </xf>
    <xf numFmtId="9" fontId="7" fillId="6" borderId="9" xfId="0" applyNumberFormat="1" applyFont="1" applyFill="1" applyBorder="1" applyAlignment="1">
      <alignment horizontal="right" vertical="center" wrapText="1" readingOrder="1"/>
    </xf>
    <xf numFmtId="2" fontId="24" fillId="0" borderId="10" xfId="0" applyNumberFormat="1" applyFont="1" applyBorder="1"/>
    <xf numFmtId="14" fontId="18" fillId="4" borderId="6" xfId="0" applyNumberFormat="1" applyFont="1" applyFill="1" applyBorder="1" applyAlignment="1">
      <alignment horizontal="center" vertical="center" wrapText="1" readingOrder="1"/>
    </xf>
    <xf numFmtId="9" fontId="23" fillId="6" borderId="0" xfId="0" applyNumberFormat="1" applyFont="1" applyFill="1"/>
    <xf numFmtId="0" fontId="9" fillId="4" borderId="6" xfId="0" applyFont="1" applyFill="1" applyBorder="1" applyAlignment="1">
      <alignment horizontal="center" vertical="center" wrapText="1" readingOrder="1"/>
    </xf>
    <xf numFmtId="0" fontId="9" fillId="3" borderId="6" xfId="0" applyFont="1" applyFill="1" applyBorder="1" applyAlignment="1">
      <alignment horizontal="center" vertical="center" wrapText="1" readingOrder="1"/>
    </xf>
    <xf numFmtId="0" fontId="14" fillId="3" borderId="4" xfId="1" applyFont="1" applyFill="1" applyBorder="1" applyAlignment="1" applyProtection="1">
      <alignment horizontal="left" vertical="center" wrapText="1" readingOrder="1"/>
    </xf>
    <xf numFmtId="0" fontId="8" fillId="4" borderId="6" xfId="0" applyFont="1" applyFill="1" applyBorder="1" applyAlignment="1">
      <alignment horizontal="center" vertical="center" wrapText="1" readingOrder="1"/>
    </xf>
    <xf numFmtId="0" fontId="8" fillId="4" borderId="6" xfId="0" applyFont="1" applyFill="1" applyBorder="1" applyAlignment="1">
      <alignment horizontal="left" vertical="center" wrapText="1" readingOrder="1"/>
    </xf>
    <xf numFmtId="0" fontId="16" fillId="4" borderId="6" xfId="0" applyFont="1" applyFill="1" applyBorder="1" applyAlignment="1">
      <alignment horizontal="left" vertical="center" wrapText="1" readingOrder="1"/>
    </xf>
    <xf numFmtId="0" fontId="8" fillId="4" borderId="9" xfId="0" applyFont="1" applyFill="1" applyBorder="1" applyAlignment="1">
      <alignment horizontal="center" vertical="center" wrapText="1" readingOrder="1"/>
    </xf>
    <xf numFmtId="0" fontId="15" fillId="4" borderId="6" xfId="0" applyFont="1" applyFill="1" applyBorder="1" applyAlignment="1">
      <alignment horizontal="left" vertical="center" wrapText="1" readingOrder="1"/>
    </xf>
    <xf numFmtId="14" fontId="18" fillId="3" borderId="5" xfId="0" applyNumberFormat="1" applyFont="1" applyFill="1" applyBorder="1" applyAlignment="1">
      <alignment horizontal="center" vertical="center" wrapText="1" readingOrder="1"/>
    </xf>
    <xf numFmtId="0" fontId="9" fillId="4" borderId="6" xfId="0" applyFont="1" applyFill="1" applyBorder="1" applyAlignment="1">
      <alignment horizontal="center" vertical="center" wrapText="1" readingOrder="1"/>
    </xf>
    <xf numFmtId="0" fontId="9" fillId="4" borderId="5" xfId="0" applyFont="1" applyFill="1" applyBorder="1" applyAlignment="1">
      <alignment horizontal="center" vertical="center" wrapText="1" readingOrder="1"/>
    </xf>
    <xf numFmtId="165" fontId="18" fillId="4" borderId="6" xfId="0" applyNumberFormat="1" applyFont="1" applyFill="1" applyBorder="1" applyAlignment="1">
      <alignment horizontal="right" vertical="center" wrapText="1" readingOrder="1"/>
    </xf>
    <xf numFmtId="165" fontId="18" fillId="4" borderId="5" xfId="0" applyNumberFormat="1" applyFont="1" applyFill="1" applyBorder="1" applyAlignment="1">
      <alignment horizontal="right" vertical="center" wrapText="1" readingOrder="1"/>
    </xf>
    <xf numFmtId="0" fontId="7" fillId="3" borderId="4" xfId="0" applyFont="1" applyFill="1" applyBorder="1" applyAlignment="1">
      <alignment horizontal="center" vertical="center" wrapText="1" readingOrder="1"/>
    </xf>
    <xf numFmtId="0" fontId="7" fillId="3" borderId="5" xfId="0" applyFont="1" applyFill="1" applyBorder="1" applyAlignment="1">
      <alignment horizontal="center" vertical="center" wrapText="1" readingOrder="1"/>
    </xf>
    <xf numFmtId="0" fontId="7" fillId="3" borderId="6" xfId="0" applyFont="1" applyFill="1" applyBorder="1" applyAlignment="1">
      <alignment horizontal="left" vertical="center" wrapText="1" readingOrder="1"/>
    </xf>
    <xf numFmtId="0" fontId="7" fillId="3" borderId="5" xfId="0" applyFont="1" applyFill="1" applyBorder="1" applyAlignment="1">
      <alignment horizontal="left" vertical="center" wrapText="1" readingOrder="1"/>
    </xf>
    <xf numFmtId="15" fontId="8" fillId="3" borderId="6" xfId="0" applyNumberFormat="1" applyFont="1" applyFill="1" applyBorder="1" applyAlignment="1">
      <alignment horizontal="left" vertical="center" wrapText="1" readingOrder="1"/>
    </xf>
    <xf numFmtId="15" fontId="8" fillId="3" borderId="5" xfId="0" applyNumberFormat="1" applyFont="1" applyFill="1" applyBorder="1" applyAlignment="1">
      <alignment horizontal="left" vertical="center" wrapText="1" readingOrder="1"/>
    </xf>
    <xf numFmtId="0" fontId="9" fillId="3" borderId="6" xfId="0" applyFont="1" applyFill="1" applyBorder="1" applyAlignment="1">
      <alignment horizontal="center" vertical="center" wrapText="1" readingOrder="1"/>
    </xf>
    <xf numFmtId="0" fontId="9" fillId="3" borderId="5" xfId="0" applyFont="1" applyFill="1" applyBorder="1" applyAlignment="1">
      <alignment horizontal="center" vertical="center" wrapText="1" readingOrder="1"/>
    </xf>
    <xf numFmtId="0" fontId="9" fillId="3" borderId="6" xfId="0" applyFont="1" applyFill="1" applyBorder="1" applyAlignment="1">
      <alignment horizontal="left" vertical="center" wrapText="1" readingOrder="1"/>
    </xf>
    <xf numFmtId="0" fontId="9" fillId="3" borderId="5" xfId="0" applyFont="1" applyFill="1" applyBorder="1" applyAlignment="1">
      <alignment horizontal="left" vertical="center" wrapText="1" readingOrder="1"/>
    </xf>
    <xf numFmtId="165" fontId="18" fillId="3" borderId="6" xfId="0" applyNumberFormat="1" applyFont="1" applyFill="1" applyBorder="1" applyAlignment="1">
      <alignment horizontal="right" vertical="center" wrapText="1" readingOrder="1"/>
    </xf>
    <xf numFmtId="165" fontId="18" fillId="3" borderId="5" xfId="0" applyNumberFormat="1" applyFont="1" applyFill="1" applyBorder="1" applyAlignment="1">
      <alignment horizontal="right" vertical="center" wrapText="1" readingOrder="1"/>
    </xf>
    <xf numFmtId="0" fontId="7" fillId="4" borderId="6" xfId="0" applyFont="1" applyFill="1" applyBorder="1" applyAlignment="1">
      <alignment horizontal="center" vertical="center" wrapText="1" readingOrder="1"/>
    </xf>
    <xf numFmtId="0" fontId="7" fillId="4" borderId="7" xfId="0" applyFont="1" applyFill="1" applyBorder="1" applyAlignment="1">
      <alignment horizontal="center" vertical="center" wrapText="1" readingOrder="1"/>
    </xf>
    <xf numFmtId="0" fontId="7" fillId="4" borderId="6" xfId="0" applyFont="1" applyFill="1" applyBorder="1" applyAlignment="1">
      <alignment horizontal="left" vertical="center" wrapText="1" readingOrder="1"/>
    </xf>
    <xf numFmtId="0" fontId="7" fillId="4" borderId="5" xfId="0" applyFont="1" applyFill="1" applyBorder="1" applyAlignment="1">
      <alignment horizontal="left" vertical="center" wrapText="1" readingOrder="1"/>
    </xf>
    <xf numFmtId="15" fontId="8" fillId="4" borderId="6" xfId="0" applyNumberFormat="1" applyFont="1" applyFill="1" applyBorder="1" applyAlignment="1">
      <alignment horizontal="left" vertical="center" wrapText="1" readingOrder="1"/>
    </xf>
    <xf numFmtId="15" fontId="8" fillId="4" borderId="5" xfId="0" applyNumberFormat="1" applyFont="1" applyFill="1" applyBorder="1" applyAlignment="1">
      <alignment horizontal="left" vertical="center" wrapText="1" readingOrder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 readingOrder="1"/>
    </xf>
    <xf numFmtId="14" fontId="2" fillId="2" borderId="10" xfId="0" applyNumberFormat="1" applyFont="1" applyFill="1" applyBorder="1" applyAlignment="1">
      <alignment horizontal="center" vertical="center" wrapText="1" readingOrder="1"/>
    </xf>
    <xf numFmtId="0" fontId="2" fillId="2" borderId="14" xfId="0" applyFont="1" applyFill="1" applyBorder="1" applyAlignment="1">
      <alignment horizontal="center" vertical="center" wrapText="1" readingOrder="1"/>
    </xf>
    <xf numFmtId="0" fontId="2" fillId="2" borderId="12" xfId="0" applyFont="1" applyFill="1" applyBorder="1" applyAlignment="1">
      <alignment horizontal="center" vertical="center" wrapText="1" readingOrder="1"/>
    </xf>
    <xf numFmtId="0" fontId="2" fillId="2" borderId="17" xfId="0" applyFont="1" applyFill="1" applyBorder="1" applyAlignment="1">
      <alignment horizontal="center" vertical="center" wrapText="1" readingOrder="1"/>
    </xf>
    <xf numFmtId="0" fontId="2" fillId="2" borderId="15" xfId="0" applyFont="1" applyFill="1" applyBorder="1" applyAlignment="1">
      <alignment horizontal="center" vertical="center" wrapText="1" readingOrder="1"/>
    </xf>
    <xf numFmtId="0" fontId="2" fillId="2" borderId="16" xfId="0" applyFont="1" applyFill="1" applyBorder="1" applyAlignment="1">
      <alignment horizontal="center" vertical="center" wrapText="1" readingOrder="1"/>
    </xf>
    <xf numFmtId="0" fontId="10" fillId="5" borderId="17" xfId="0" applyFont="1" applyFill="1" applyBorder="1" applyAlignment="1">
      <alignment horizontal="center"/>
    </xf>
    <xf numFmtId="0" fontId="0" fillId="0" borderId="15" xfId="0" applyBorder="1"/>
    <xf numFmtId="0" fontId="0" fillId="0" borderId="16" xfId="0" applyBorder="1"/>
    <xf numFmtId="165" fontId="19" fillId="2" borderId="14" xfId="0" applyNumberFormat="1" applyFont="1" applyFill="1" applyBorder="1" applyAlignment="1">
      <alignment horizontal="center" vertical="center" wrapText="1" readingOrder="1"/>
    </xf>
    <xf numFmtId="165" fontId="19" fillId="2" borderId="12" xfId="0" applyNumberFormat="1" applyFont="1" applyFill="1" applyBorder="1" applyAlignment="1">
      <alignment horizontal="center" vertical="center" wrapText="1" readingOrder="1"/>
    </xf>
    <xf numFmtId="0" fontId="19" fillId="2" borderId="14" xfId="0" applyFont="1" applyFill="1" applyBorder="1" applyAlignment="1">
      <alignment horizontal="center" vertical="center" wrapText="1" readingOrder="1"/>
    </xf>
    <xf numFmtId="0" fontId="19" fillId="2" borderId="12" xfId="0" applyFont="1" applyFill="1" applyBorder="1" applyAlignment="1">
      <alignment horizontal="center" vertical="center" wrapText="1" readingOrder="1"/>
    </xf>
    <xf numFmtId="9" fontId="24" fillId="0" borderId="14" xfId="2" applyFont="1" applyFill="1" applyBorder="1" applyAlignment="1">
      <alignment horizontal="center" vertical="center"/>
    </xf>
    <xf numFmtId="9" fontId="24" fillId="0" borderId="12" xfId="2" applyFont="1" applyFill="1" applyBorder="1" applyAlignment="1">
      <alignment horizontal="center" vertical="center"/>
    </xf>
    <xf numFmtId="9" fontId="0" fillId="0" borderId="14" xfId="2" applyFont="1" applyBorder="1" applyAlignment="1">
      <alignment horizontal="center" vertical="center"/>
    </xf>
    <xf numFmtId="9" fontId="0" fillId="0" borderId="12" xfId="2" applyFont="1" applyBorder="1" applyAlignment="1">
      <alignment horizontal="center" vertical="center"/>
    </xf>
    <xf numFmtId="0" fontId="0" fillId="0" borderId="14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169" fontId="8" fillId="4" borderId="3" xfId="0" applyNumberFormat="1" applyFont="1" applyFill="1" applyBorder="1" applyAlignment="1">
      <alignment horizontal="left" vertical="center" wrapText="1" readingOrder="1"/>
    </xf>
    <xf numFmtId="169" fontId="8" fillId="3" borderId="3" xfId="0" applyNumberFormat="1" applyFont="1" applyFill="1" applyBorder="1" applyAlignment="1">
      <alignment horizontal="left" vertical="center" wrapText="1" readingOrder="1"/>
    </xf>
    <xf numFmtId="169" fontId="8" fillId="4" borderId="1" xfId="0" applyNumberFormat="1" applyFont="1" applyFill="1" applyBorder="1" applyAlignment="1">
      <alignment horizontal="left" vertical="center" wrapText="1" readingOrder="1"/>
    </xf>
    <xf numFmtId="169" fontId="8" fillId="3" borderId="2" xfId="0" applyNumberFormat="1" applyFont="1" applyFill="1" applyBorder="1" applyAlignment="1">
      <alignment horizontal="left" vertical="center" wrapText="1" readingOrder="1"/>
    </xf>
    <xf numFmtId="0" fontId="7" fillId="4" borderId="6" xfId="0" applyFont="1" applyFill="1" applyBorder="1" applyAlignment="1">
      <alignment vertical="center" wrapText="1" readingOrder="1"/>
    </xf>
    <xf numFmtId="169" fontId="8" fillId="4" borderId="6" xfId="0" applyNumberFormat="1" applyFont="1" applyFill="1" applyBorder="1" applyAlignment="1">
      <alignment vertical="center" wrapText="1" readingOrder="1"/>
    </xf>
    <xf numFmtId="0" fontId="8" fillId="4" borderId="4" xfId="0" applyFont="1" applyFill="1" applyBorder="1" applyAlignment="1">
      <alignment vertical="center" wrapText="1" readingOrder="1"/>
    </xf>
    <xf numFmtId="169" fontId="8" fillId="4" borderId="6" xfId="0" applyNumberFormat="1" applyFont="1" applyFill="1" applyBorder="1" applyAlignment="1">
      <alignment horizontal="left" vertical="center" wrapText="1" readingOrder="1"/>
    </xf>
    <xf numFmtId="0" fontId="8" fillId="4" borderId="1" xfId="0" applyFont="1" applyFill="1" applyBorder="1" applyAlignment="1">
      <alignment horizontal="left" vertical="center" wrapText="1" readingOrder="1"/>
    </xf>
    <xf numFmtId="0" fontId="4" fillId="4" borderId="1" xfId="0" applyFont="1" applyFill="1" applyBorder="1" applyAlignment="1">
      <alignment horizontal="center" vertical="center" wrapText="1" readingOrder="1"/>
    </xf>
    <xf numFmtId="169" fontId="8" fillId="3" borderId="5" xfId="0" applyNumberFormat="1" applyFont="1" applyFill="1" applyBorder="1" applyAlignment="1">
      <alignment horizontal="left" vertical="center" wrapText="1" readingOrder="1"/>
    </xf>
    <xf numFmtId="169" fontId="9" fillId="3" borderId="5" xfId="0" applyNumberFormat="1" applyFont="1" applyFill="1" applyBorder="1" applyAlignment="1">
      <alignment horizontal="center" vertical="center" wrapText="1" readingOrder="1"/>
    </xf>
    <xf numFmtId="169" fontId="9" fillId="3" borderId="9" xfId="0" applyNumberFormat="1" applyFont="1" applyFill="1" applyBorder="1" applyAlignment="1">
      <alignment horizontal="center" vertical="center" wrapText="1" readingOrder="1"/>
    </xf>
    <xf numFmtId="169" fontId="9" fillId="4" borderId="6" xfId="0" applyNumberFormat="1" applyFont="1" applyFill="1" applyBorder="1" applyAlignment="1">
      <alignment horizontal="center" vertical="center" wrapText="1" readingOrder="1"/>
    </xf>
    <xf numFmtId="169" fontId="9" fillId="3" borderId="5" xfId="0" applyNumberFormat="1" applyFont="1" applyFill="1" applyBorder="1" applyAlignment="1">
      <alignment horizontal="left" vertical="center" wrapText="1" readingOrder="1"/>
    </xf>
    <xf numFmtId="169" fontId="9" fillId="3" borderId="9" xfId="0" applyNumberFormat="1" applyFont="1" applyFill="1" applyBorder="1" applyAlignment="1">
      <alignment horizontal="left" vertical="center" wrapText="1" readingOrder="1"/>
    </xf>
    <xf numFmtId="169" fontId="8" fillId="4" borderId="6" xfId="0" applyNumberFormat="1" applyFont="1" applyFill="1" applyBorder="1" applyAlignment="1">
      <alignment horizontal="center" vertical="center" wrapText="1" readingOrder="1"/>
    </xf>
    <xf numFmtId="169" fontId="8" fillId="4" borderId="9" xfId="0" applyNumberFormat="1" applyFont="1" applyFill="1" applyBorder="1" applyAlignment="1">
      <alignment horizontal="center" vertical="center" wrapText="1" readingOrder="1"/>
    </xf>
    <xf numFmtId="169" fontId="18" fillId="4" borderId="6" xfId="0" applyNumberFormat="1" applyFont="1" applyFill="1" applyBorder="1" applyAlignment="1">
      <alignment horizontal="left" vertical="center" wrapText="1" readingOrder="1"/>
    </xf>
    <xf numFmtId="169" fontId="9" fillId="4" borderId="9" xfId="0" applyNumberFormat="1" applyFont="1" applyFill="1" applyBorder="1" applyAlignment="1">
      <alignment horizontal="center" vertical="center" wrapText="1" readingOrder="1"/>
    </xf>
    <xf numFmtId="169" fontId="6" fillId="0" borderId="0" xfId="0" applyNumberFormat="1" applyFont="1"/>
    <xf numFmtId="169" fontId="18" fillId="3" borderId="5" xfId="0" applyNumberFormat="1" applyFont="1" applyFill="1" applyBorder="1" applyAlignment="1">
      <alignment horizontal="left" vertical="center" wrapText="1" readingOrder="1"/>
    </xf>
    <xf numFmtId="169" fontId="7" fillId="4" borderId="6" xfId="0" applyNumberFormat="1" applyFont="1" applyFill="1" applyBorder="1" applyAlignment="1">
      <alignment horizontal="left" vertical="center" wrapText="1" readingOrder="1"/>
    </xf>
    <xf numFmtId="169" fontId="7" fillId="4" borderId="9" xfId="0" applyNumberFormat="1" applyFont="1" applyFill="1" applyBorder="1" applyAlignment="1">
      <alignment horizontal="left" vertical="center" wrapText="1" readingOrder="1"/>
    </xf>
    <xf numFmtId="169" fontId="7" fillId="3" borderId="5" xfId="0" applyNumberFormat="1" applyFont="1" applyFill="1" applyBorder="1" applyAlignment="1">
      <alignment horizontal="left" vertical="center" wrapText="1" readingOrder="1"/>
    </xf>
    <xf numFmtId="169" fontId="7" fillId="3" borderId="9" xfId="0" applyNumberFormat="1" applyFont="1" applyFill="1" applyBorder="1" applyAlignment="1">
      <alignment horizontal="left" vertical="center" wrapText="1" readingOrder="1"/>
    </xf>
    <xf numFmtId="169" fontId="8" fillId="8" borderId="6" xfId="0" applyNumberFormat="1" applyFont="1" applyFill="1" applyBorder="1" applyAlignment="1">
      <alignment horizontal="left" vertical="center" wrapText="1" readingOrder="1"/>
    </xf>
    <xf numFmtId="169" fontId="18" fillId="7" borderId="5" xfId="0" applyNumberFormat="1" applyFont="1" applyFill="1" applyBorder="1" applyAlignment="1">
      <alignment horizontal="left" vertical="center" wrapText="1" readingOrder="1"/>
    </xf>
  </cellXfs>
  <cellStyles count="4">
    <cellStyle name="Comma" xfId="3" builtinId="3"/>
    <cellStyle name="Hyperlink" xfId="1" builtinId="8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H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CH"/>
              <a:t>National Programmes Delivery in relation to % of Project Duration covered </a:t>
            </a:r>
          </a:p>
        </c:rich>
      </c:tx>
      <c:layout>
        <c:manualLayout>
          <c:xMode val="edge"/>
          <c:yMode val="edge"/>
          <c:x val="0.1618469338798745"/>
          <c:y val="1.724137931034482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3045548662326463E-2"/>
          <c:y val="8.7610016917646569E-2"/>
          <c:w val="0.89365336180039434"/>
          <c:h val="0.9123899830823534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'NP delivery vs duration'!$A$4</c:f>
              <c:strCache>
                <c:ptCount val="1"/>
                <c:pt idx="0">
                  <c:v>% Project duration covered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110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'NP delivery vs duration'!$B$3:$Q$3</c:f>
              <c:strCache>
                <c:ptCount val="16"/>
                <c:pt idx="0">
                  <c:v>BOLIVIA</c:v>
                </c:pt>
                <c:pt idx="1">
                  <c:v>CAMBODIA</c:v>
                </c:pt>
                <c:pt idx="2">
                  <c:v>DRC</c:v>
                </c:pt>
                <c:pt idx="3">
                  <c:v>ECUADOR</c:v>
                </c:pt>
                <c:pt idx="4">
                  <c:v>INDONESIA</c:v>
                </c:pt>
                <c:pt idx="5">
                  <c:v>NIGERIA</c:v>
                </c:pt>
                <c:pt idx="6">
                  <c:v>PANAMA</c:v>
                </c:pt>
                <c:pt idx="7">
                  <c:v>PNG</c:v>
                </c:pt>
                <c:pt idx="8">
                  <c:v>PARAGUAY</c:v>
                </c:pt>
                <c:pt idx="9">
                  <c:v>PHILIPPINES</c:v>
                </c:pt>
                <c:pt idx="10">
                  <c:v>REP.CONGO</c:v>
                </c:pt>
                <c:pt idx="11">
                  <c:v>S.ISLAND</c:v>
                </c:pt>
                <c:pt idx="12">
                  <c:v>TANZANIA</c:v>
                </c:pt>
                <c:pt idx="13">
                  <c:v>S. LANKA</c:v>
                </c:pt>
                <c:pt idx="14">
                  <c:v>VIETNAM</c:v>
                </c:pt>
                <c:pt idx="15">
                  <c:v>ZAMBIA</c:v>
                </c:pt>
              </c:strCache>
            </c:strRef>
          </c:cat>
          <c:val>
            <c:numRef>
              <c:f>'NP delivery vs duration'!$B$4:$Q$4</c:f>
              <c:numCache>
                <c:formatCode>0%</c:formatCode>
                <c:ptCount val="16"/>
                <c:pt idx="0">
                  <c:v>0.95476190476190481</c:v>
                </c:pt>
                <c:pt idx="1">
                  <c:v>0.83484848484848484</c:v>
                </c:pt>
                <c:pt idx="2">
                  <c:v>0.98017539980838686</c:v>
                </c:pt>
                <c:pt idx="3">
                  <c:v>0.59743589743589742</c:v>
                </c:pt>
                <c:pt idx="4">
                  <c:v>0.99509803921568629</c:v>
                </c:pt>
                <c:pt idx="5">
                  <c:v>0.17666666666666667</c:v>
                </c:pt>
                <c:pt idx="6">
                  <c:v>0.72855359372213302</c:v>
                </c:pt>
                <c:pt idx="7">
                  <c:v>0.6615944426066821</c:v>
                </c:pt>
                <c:pt idx="8">
                  <c:v>0.51590633454613311</c:v>
                </c:pt>
                <c:pt idx="9">
                  <c:v>0.88412698412698409</c:v>
                </c:pt>
                <c:pt idx="10">
                  <c:v>7.6639227930740864E-2</c:v>
                </c:pt>
                <c:pt idx="11">
                  <c:v>0.86111111111111116</c:v>
                </c:pt>
                <c:pt idx="12">
                  <c:v>0.90151331229262766</c:v>
                </c:pt>
                <c:pt idx="13">
                  <c:v>0</c:v>
                </c:pt>
                <c:pt idx="14">
                  <c:v>1.004524886877828</c:v>
                </c:pt>
                <c:pt idx="15">
                  <c:v>0.82156862745098036</c:v>
                </c:pt>
              </c:numCache>
            </c:numRef>
          </c:val>
        </c:ser>
        <c:ser>
          <c:idx val="1"/>
          <c:order val="1"/>
          <c:tx>
            <c:strRef>
              <c:f>'NP delivery vs duration'!$A$5</c:f>
              <c:strCache>
                <c:ptCount val="1"/>
                <c:pt idx="0">
                  <c:v>Delivery of approved budget (%)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120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'NP delivery vs duration'!$B$3:$Q$3</c:f>
              <c:strCache>
                <c:ptCount val="16"/>
                <c:pt idx="0">
                  <c:v>BOLIVIA</c:v>
                </c:pt>
                <c:pt idx="1">
                  <c:v>CAMBODIA</c:v>
                </c:pt>
                <c:pt idx="2">
                  <c:v>DRC</c:v>
                </c:pt>
                <c:pt idx="3">
                  <c:v>ECUADOR</c:v>
                </c:pt>
                <c:pt idx="4">
                  <c:v>INDONESIA</c:v>
                </c:pt>
                <c:pt idx="5">
                  <c:v>NIGERIA</c:v>
                </c:pt>
                <c:pt idx="6">
                  <c:v>PANAMA</c:v>
                </c:pt>
                <c:pt idx="7">
                  <c:v>PNG</c:v>
                </c:pt>
                <c:pt idx="8">
                  <c:v>PARAGUAY</c:v>
                </c:pt>
                <c:pt idx="9">
                  <c:v>PHILIPPINES</c:v>
                </c:pt>
                <c:pt idx="10">
                  <c:v>REP.CONGO</c:v>
                </c:pt>
                <c:pt idx="11">
                  <c:v>S.ISLAND</c:v>
                </c:pt>
                <c:pt idx="12">
                  <c:v>TANZANIA</c:v>
                </c:pt>
                <c:pt idx="13">
                  <c:v>S. LANKA</c:v>
                </c:pt>
                <c:pt idx="14">
                  <c:v>VIETNAM</c:v>
                </c:pt>
                <c:pt idx="15">
                  <c:v>ZAMBIA</c:v>
                </c:pt>
              </c:strCache>
            </c:strRef>
          </c:cat>
          <c:val>
            <c:numRef>
              <c:f>'NP delivery vs duration'!$B$5:$Q$5</c:f>
              <c:numCache>
                <c:formatCode>0%</c:formatCode>
                <c:ptCount val="16"/>
                <c:pt idx="0">
                  <c:v>1.7469073916737465E-2</c:v>
                </c:pt>
                <c:pt idx="1">
                  <c:v>3.0845872690622552E-2</c:v>
                </c:pt>
                <c:pt idx="2">
                  <c:v>0.71994094701484446</c:v>
                </c:pt>
                <c:pt idx="3" formatCode="0.00">
                  <c:v>6.9813032499999997E-2</c:v>
                </c:pt>
                <c:pt idx="4">
                  <c:v>0.78587872613721932</c:v>
                </c:pt>
                <c:pt idx="5">
                  <c:v>0</c:v>
                </c:pt>
                <c:pt idx="6">
                  <c:v>0.21772207547169811</c:v>
                </c:pt>
                <c:pt idx="7">
                  <c:v>2.2221326917189296E-2</c:v>
                </c:pt>
                <c:pt idx="8">
                  <c:v>4.734702386715596E-2</c:v>
                </c:pt>
                <c:pt idx="9">
                  <c:v>0.34423599999999999</c:v>
                </c:pt>
                <c:pt idx="10">
                  <c:v>0</c:v>
                </c:pt>
                <c:pt idx="11">
                  <c:v>3.15152E-2</c:v>
                </c:pt>
                <c:pt idx="12">
                  <c:v>0.3909892523364486</c:v>
                </c:pt>
                <c:pt idx="13">
                  <c:v>0</c:v>
                </c:pt>
                <c:pt idx="14">
                  <c:v>0.98594060878187972</c:v>
                </c:pt>
                <c:pt idx="15">
                  <c:v>0.2723674832962138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2394368"/>
        <c:axId val="22395904"/>
      </c:barChart>
      <c:catAx>
        <c:axId val="22394368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fr-FR"/>
          </a:p>
        </c:txPr>
        <c:crossAx val="22395904"/>
        <c:crosses val="autoZero"/>
        <c:auto val="1"/>
        <c:lblAlgn val="ctr"/>
        <c:lblOffset val="100"/>
        <c:noMultiLvlLbl val="0"/>
      </c:catAx>
      <c:valAx>
        <c:axId val="22395904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22394368"/>
        <c:crosses val="autoZero"/>
        <c:crossBetween val="between"/>
      </c:valAx>
    </c:plotArea>
    <c:legend>
      <c:legendPos val="t"/>
      <c:layout/>
      <c:overlay val="0"/>
      <c:txPr>
        <a:bodyPr/>
        <a:lstStyle/>
        <a:p>
          <a:pPr>
            <a:defRPr sz="12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H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National Programmes Budget</a:t>
            </a:r>
            <a:r>
              <a:rPr lang="en-US" baseline="0"/>
              <a:t>  and Expenditures (overall delivery)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Lbls>
            <c:txPr>
              <a:bodyPr/>
              <a:lstStyle/>
              <a:p>
                <a:pPr>
                  <a:defRPr b="1"/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'Overall NP delivery'!$A$15:$A$18</c:f>
              <c:strCache>
                <c:ptCount val="4"/>
                <c:pt idx="0">
                  <c:v>Approved budget</c:v>
                </c:pt>
                <c:pt idx="1">
                  <c:v>Expenditures</c:v>
                </c:pt>
                <c:pt idx="2">
                  <c:v>Funds transferred</c:v>
                </c:pt>
                <c:pt idx="3">
                  <c:v>Expenditures</c:v>
                </c:pt>
              </c:strCache>
            </c:strRef>
          </c:cat>
          <c:val>
            <c:numRef>
              <c:f>'Overall NP delivery'!$B$15:$B$18</c:f>
              <c:numCache>
                <c:formatCode>_ * #,##0_ ;_ * \-#,##0_ ;_ * "-"??_ ;_ @_ </c:formatCode>
                <c:ptCount val="4"/>
                <c:pt idx="0">
                  <c:v>67350441</c:v>
                </c:pt>
                <c:pt idx="1">
                  <c:v>19133538.629999999</c:v>
                </c:pt>
                <c:pt idx="2">
                  <c:v>49152243</c:v>
                </c:pt>
                <c:pt idx="3">
                  <c:v>19133538.629999999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25"/>
        <c:axId val="97793920"/>
        <c:axId val="97795456"/>
      </c:barChart>
      <c:catAx>
        <c:axId val="97793920"/>
        <c:scaling>
          <c:orientation val="minMax"/>
        </c:scaling>
        <c:delete val="0"/>
        <c:axPos val="b"/>
        <c:majorTickMark val="none"/>
        <c:minorTickMark val="none"/>
        <c:tickLblPos val="nextTo"/>
        <c:crossAx val="97795456"/>
        <c:crosses val="autoZero"/>
        <c:auto val="1"/>
        <c:lblAlgn val="ctr"/>
        <c:lblOffset val="100"/>
        <c:noMultiLvlLbl val="0"/>
      </c:catAx>
      <c:valAx>
        <c:axId val="977954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 b="1"/>
                  <a:t>Amount US$</a:t>
                </a:r>
              </a:p>
            </c:rich>
          </c:tx>
          <c:layout/>
          <c:overlay val="0"/>
        </c:title>
        <c:numFmt formatCode="_ * #,##0_ ;_ * \-#,##0_ ;_ * &quot;-&quot;??_ ;_ @_ " sourceLinked="1"/>
        <c:majorTickMark val="none"/>
        <c:minorTickMark val="none"/>
        <c:tickLblPos val="nextTo"/>
        <c:spPr>
          <a:ln w="9525">
            <a:noFill/>
          </a:ln>
        </c:spPr>
        <c:crossAx val="977939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H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Expenditure by Country NP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'Expenditure by Country'!$A$5:$A$19</c:f>
              <c:strCache>
                <c:ptCount val="15"/>
                <c:pt idx="0">
                  <c:v>DRC</c:v>
                </c:pt>
                <c:pt idx="1">
                  <c:v>INDONESIA</c:v>
                </c:pt>
                <c:pt idx="2">
                  <c:v>VIETNAM</c:v>
                </c:pt>
                <c:pt idx="3">
                  <c:v>TANZANIA</c:v>
                </c:pt>
                <c:pt idx="4">
                  <c:v>ZAMBIA</c:v>
                </c:pt>
                <c:pt idx="5">
                  <c:v>PANAMA</c:v>
                </c:pt>
                <c:pt idx="6">
                  <c:v>ECUADOR</c:v>
                </c:pt>
                <c:pt idx="7">
                  <c:v>PARAGUAY</c:v>
                </c:pt>
                <c:pt idx="8">
                  <c:v>PHILIPPINES</c:v>
                </c:pt>
                <c:pt idx="9">
                  <c:v>PNG</c:v>
                </c:pt>
                <c:pt idx="10">
                  <c:v>CAMBODIA</c:v>
                </c:pt>
                <c:pt idx="11">
                  <c:v>BOLIVIA</c:v>
                </c:pt>
                <c:pt idx="12">
                  <c:v>SOLOMON ISLAND</c:v>
                </c:pt>
                <c:pt idx="13">
                  <c:v>NIGERIA</c:v>
                </c:pt>
                <c:pt idx="14">
                  <c:v>REP. CONGO</c:v>
                </c:pt>
              </c:strCache>
            </c:strRef>
          </c:cat>
          <c:val>
            <c:numRef>
              <c:f>'Expenditure by Country'!$B$5:$B$19</c:f>
              <c:numCache>
                <c:formatCode>_ * #,##0_ ;_ * \-#,##0_ ;_ * "-"??_ ;_ @_ </c:formatCode>
                <c:ptCount val="15"/>
                <c:pt idx="0">
                  <c:v>5315468</c:v>
                </c:pt>
                <c:pt idx="1">
                  <c:v>4435696</c:v>
                </c:pt>
                <c:pt idx="2">
                  <c:v>4323109</c:v>
                </c:pt>
                <c:pt idx="3">
                  <c:v>1673434</c:v>
                </c:pt>
                <c:pt idx="4">
                  <c:v>1222930</c:v>
                </c:pt>
                <c:pt idx="5">
                  <c:v>1153927</c:v>
                </c:pt>
                <c:pt idx="6">
                  <c:v>279252.13</c:v>
                </c:pt>
                <c:pt idx="7">
                  <c:v>223478</c:v>
                </c:pt>
                <c:pt idx="8">
                  <c:v>172118</c:v>
                </c:pt>
                <c:pt idx="9">
                  <c:v>141969.48000000001</c:v>
                </c:pt>
                <c:pt idx="10">
                  <c:v>92579.26</c:v>
                </c:pt>
                <c:pt idx="11">
                  <c:v>82244.399999999994</c:v>
                </c:pt>
                <c:pt idx="12">
                  <c:v>17333.36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922496"/>
        <c:axId val="98924416"/>
      </c:barChart>
      <c:catAx>
        <c:axId val="98922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/>
                </a:pPr>
                <a:r>
                  <a:rPr lang="en-US" sz="1200" b="1"/>
                  <a:t>Countries with  approved National Programmes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98924416"/>
        <c:crosses val="autoZero"/>
        <c:auto val="1"/>
        <c:lblAlgn val="ctr"/>
        <c:lblOffset val="100"/>
        <c:noMultiLvlLbl val="0"/>
      </c:catAx>
      <c:valAx>
        <c:axId val="9892441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Expenditure in USD</a:t>
                </a:r>
              </a:p>
            </c:rich>
          </c:tx>
          <c:layout/>
          <c:overlay val="0"/>
        </c:title>
        <c:numFmt formatCode="_ * #,##0_ ;_ * \-#,##0_ ;_ * &quot;-&quot;??_ ;_ @_ " sourceLinked="1"/>
        <c:majorTickMark val="out"/>
        <c:minorTickMark val="none"/>
        <c:tickLblPos val="nextTo"/>
        <c:crossAx val="989224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711200</xdr:colOff>
      <xdr:row>11</xdr:row>
      <xdr:rowOff>0</xdr:rowOff>
    </xdr:from>
    <xdr:to>
      <xdr:col>17</xdr:col>
      <xdr:colOff>152399</xdr:colOff>
      <xdr:row>61</xdr:row>
      <xdr:rowOff>50800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13</xdr:row>
      <xdr:rowOff>88900</xdr:rowOff>
    </xdr:from>
    <xdr:to>
      <xdr:col>13</xdr:col>
      <xdr:colOff>342900</xdr:colOff>
      <xdr:row>30</xdr:row>
      <xdr:rowOff>12700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558800</xdr:colOff>
      <xdr:row>23</xdr:row>
      <xdr:rowOff>50800</xdr:rowOff>
    </xdr:from>
    <xdr:to>
      <xdr:col>12</xdr:col>
      <xdr:colOff>228600</xdr:colOff>
      <xdr:row>48</xdr:row>
      <xdr:rowOff>38100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unredd.net/index.php?option=com_content&amp;view=article&amp;id=850&amp;Itemid=254" TargetMode="External"/><Relationship Id="rId13" Type="http://schemas.openxmlformats.org/officeDocument/2006/relationships/hyperlink" Target="http://www.unredd.net/index.php?option=com_content&amp;view=article&amp;id=863&amp;Itemid=258" TargetMode="External"/><Relationship Id="rId3" Type="http://schemas.openxmlformats.org/officeDocument/2006/relationships/hyperlink" Target="http://www.unredd.net/index.php?option=com_content&amp;view=article&amp;id=370&amp;Itemid=224" TargetMode="External"/><Relationship Id="rId7" Type="http://schemas.openxmlformats.org/officeDocument/2006/relationships/hyperlink" Target="http://www.unredd.net/index.php?option=com_content&amp;view=article&amp;id=371&amp;Itemid=236" TargetMode="External"/><Relationship Id="rId12" Type="http://schemas.openxmlformats.org/officeDocument/2006/relationships/hyperlink" Target="http://www.unredd.net/index.php?option=com_content&amp;view=article&amp;id=853&amp;Itemid=257" TargetMode="External"/><Relationship Id="rId17" Type="http://schemas.openxmlformats.org/officeDocument/2006/relationships/printerSettings" Target="../printerSettings/printerSettings5.bin"/><Relationship Id="rId2" Type="http://schemas.openxmlformats.org/officeDocument/2006/relationships/hyperlink" Target="http://www.unredd.net/index.php?option=com_content&amp;view=article&amp;id=373&amp;Itemid=226%20Workspace%20page" TargetMode="External"/><Relationship Id="rId16" Type="http://schemas.openxmlformats.org/officeDocument/2006/relationships/hyperlink" Target="http://www.unredd.net/index.php?option=com_content&amp;view=article&amp;id=1100&amp;Itemid=265" TargetMode="External"/><Relationship Id="rId1" Type="http://schemas.openxmlformats.org/officeDocument/2006/relationships/hyperlink" Target="http://www.unredd.net/index.php?option=com_content&amp;view=article&amp;id=245&amp;Itemid=208" TargetMode="External"/><Relationship Id="rId6" Type="http://schemas.openxmlformats.org/officeDocument/2006/relationships/hyperlink" Target="http://www.unredd.net/index.php?option=com_content&amp;view=article&amp;id=278&amp;Itemid=216" TargetMode="External"/><Relationship Id="rId11" Type="http://schemas.openxmlformats.org/officeDocument/2006/relationships/hyperlink" Target="http://www.unredd.net/index.php?option=com_content&amp;view=article&amp;id=242&amp;Itemid=205" TargetMode="External"/><Relationship Id="rId5" Type="http://schemas.openxmlformats.org/officeDocument/2006/relationships/hyperlink" Target="http://www.unredd.net/index.php?option=com_content&amp;view=article&amp;id=847&amp;Itemid=253" TargetMode="External"/><Relationship Id="rId15" Type="http://schemas.openxmlformats.org/officeDocument/2006/relationships/hyperlink" Target="http://www.unredd.net/index.php?option=com_content&amp;view=article&amp;id=928&amp;Itemid=260%20Workspace%20page" TargetMode="External"/><Relationship Id="rId10" Type="http://schemas.openxmlformats.org/officeDocument/2006/relationships/hyperlink" Target="http://www.unredd.net/index.php?option=com_content&amp;view=article&amp;id=279&amp;Itemid=215exico%20Workspace%20page" TargetMode="External"/><Relationship Id="rId4" Type="http://schemas.openxmlformats.org/officeDocument/2006/relationships/hyperlink" Target="http://www.unredd.net/index.php?option=com_content&amp;view=article&amp;id=417&amp;Itemid=239" TargetMode="External"/><Relationship Id="rId9" Type="http://schemas.openxmlformats.org/officeDocument/2006/relationships/hyperlink" Target="http://www.unredd.net/index.php?option=com_content&amp;view=article&amp;id=584&amp;Itemid=249Gabon%20Workspace%20page" TargetMode="External"/><Relationship Id="rId14" Type="http://schemas.openxmlformats.org/officeDocument/2006/relationships/hyperlink" Target="http://www.unredd.net/index.php?option=com_content&amp;view=article&amp;id=281:sudan&amp;catid=50&amp;Itemid=211Workspace%20pag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68"/>
  <sheetViews>
    <sheetView tabSelected="1" zoomScale="75" zoomScaleNormal="75" workbookViewId="0">
      <pane xSplit="2" ySplit="2" topLeftCell="L3" activePane="bottomRight" state="frozen"/>
      <selection pane="topRight" activeCell="C1" sqref="C1"/>
      <selection pane="bottomLeft" activeCell="A2" sqref="A2"/>
      <selection pane="bottomRight" activeCell="Y16" sqref="Y16"/>
    </sheetView>
  </sheetViews>
  <sheetFormatPr defaultColWidth="19.5703125" defaultRowHeight="15.75" x14ac:dyDescent="0.25"/>
  <cols>
    <col min="1" max="1" width="4.42578125" style="1" bestFit="1" customWidth="1"/>
    <col min="2" max="2" width="29.42578125" style="1" bestFit="1" customWidth="1"/>
    <col min="3" max="3" width="18" style="53" customWidth="1"/>
    <col min="4" max="5" width="19" style="53" customWidth="1"/>
    <col min="6" max="6" width="20.7109375" style="64" customWidth="1"/>
    <col min="7" max="7" width="16.85546875" style="1" customWidth="1"/>
    <col min="8" max="8" width="11.140625" style="1" customWidth="1"/>
    <col min="9" max="9" width="17.7109375" style="147" customWidth="1"/>
    <col min="10" max="10" width="39.42578125" style="1" customWidth="1"/>
    <col min="11" max="12" width="17.7109375" style="1" customWidth="1"/>
    <col min="13" max="13" width="21.140625" style="1" customWidth="1"/>
    <col min="14" max="14" width="21.85546875" style="1" customWidth="1"/>
    <col min="15" max="15" width="15.28515625" style="1" customWidth="1"/>
    <col min="16" max="16" width="16" style="1" customWidth="1"/>
    <col min="17" max="17" width="18.140625" style="1" customWidth="1"/>
    <col min="18" max="18" width="15.140625" style="1" customWidth="1"/>
    <col min="19" max="19" width="16" style="1" customWidth="1"/>
    <col min="20" max="20" width="18.140625" style="1" customWidth="1"/>
    <col min="21" max="21" width="0.140625" style="1" customWidth="1"/>
    <col min="22" max="22" width="13.42578125" style="1" customWidth="1"/>
    <col min="23" max="24" width="17.7109375" style="1" customWidth="1"/>
    <col min="25" max="25" width="33.42578125" style="1" customWidth="1"/>
    <col min="26" max="26" width="37" style="1" customWidth="1"/>
    <col min="27" max="16384" width="19.5703125" style="1"/>
  </cols>
  <sheetData>
    <row r="1" spans="1:26" ht="31.5" customHeight="1" x14ac:dyDescent="0.25">
      <c r="A1" s="65"/>
      <c r="B1" s="235" t="s">
        <v>1</v>
      </c>
      <c r="C1" s="238" t="s">
        <v>84</v>
      </c>
      <c r="D1" s="238" t="s">
        <v>85</v>
      </c>
      <c r="E1" s="236" t="s">
        <v>86</v>
      </c>
      <c r="F1" s="237" t="s">
        <v>87</v>
      </c>
      <c r="G1" s="236" t="s">
        <v>88</v>
      </c>
      <c r="H1" s="236" t="s">
        <v>89</v>
      </c>
      <c r="I1" s="246" t="s">
        <v>122</v>
      </c>
      <c r="J1" s="248" t="s">
        <v>123</v>
      </c>
      <c r="K1" s="132"/>
      <c r="L1" s="132"/>
      <c r="M1" s="133"/>
      <c r="N1" s="243" t="s">
        <v>94</v>
      </c>
      <c r="O1" s="244"/>
      <c r="P1" s="244"/>
      <c r="Q1" s="244"/>
      <c r="R1" s="244"/>
      <c r="S1" s="245"/>
      <c r="T1" s="240" t="s">
        <v>92</v>
      </c>
      <c r="U1" s="241"/>
      <c r="V1" s="241"/>
      <c r="W1" s="242"/>
      <c r="X1" s="238" t="s">
        <v>124</v>
      </c>
      <c r="Y1" s="236" t="s">
        <v>117</v>
      </c>
      <c r="Z1" s="236" t="s">
        <v>81</v>
      </c>
    </row>
    <row r="2" spans="1:26" ht="66" customHeight="1" thickBot="1" x14ac:dyDescent="0.3">
      <c r="A2" s="66" t="s">
        <v>0</v>
      </c>
      <c r="B2" s="235"/>
      <c r="C2" s="239"/>
      <c r="D2" s="239"/>
      <c r="E2" s="236"/>
      <c r="F2" s="237"/>
      <c r="G2" s="236"/>
      <c r="H2" s="236"/>
      <c r="I2" s="247"/>
      <c r="J2" s="249"/>
      <c r="K2" s="134" t="s">
        <v>115</v>
      </c>
      <c r="L2" s="135" t="s">
        <v>116</v>
      </c>
      <c r="M2" s="135" t="s">
        <v>118</v>
      </c>
      <c r="N2" s="129" t="s">
        <v>95</v>
      </c>
      <c r="O2" s="129" t="s">
        <v>96</v>
      </c>
      <c r="P2" s="129" t="s">
        <v>97</v>
      </c>
      <c r="Q2" s="181" t="s">
        <v>137</v>
      </c>
      <c r="R2" s="129" t="s">
        <v>121</v>
      </c>
      <c r="S2" s="129" t="s">
        <v>119</v>
      </c>
      <c r="T2" s="129" t="s">
        <v>120</v>
      </c>
      <c r="U2" s="155"/>
      <c r="V2" s="129" t="s">
        <v>93</v>
      </c>
      <c r="W2" s="135" t="s">
        <v>170</v>
      </c>
      <c r="X2" s="239"/>
      <c r="Y2" s="236"/>
      <c r="Z2" s="236"/>
    </row>
    <row r="3" spans="1:26" ht="17.25" thickTop="1" thickBot="1" x14ac:dyDescent="0.3">
      <c r="A3" s="2">
        <v>1</v>
      </c>
      <c r="B3" s="19" t="s">
        <v>4</v>
      </c>
      <c r="C3" s="130">
        <v>39716</v>
      </c>
      <c r="D3" s="130">
        <v>40196</v>
      </c>
      <c r="E3" s="20">
        <v>40255</v>
      </c>
      <c r="F3" s="130">
        <v>40483</v>
      </c>
      <c r="G3" s="22" t="s">
        <v>90</v>
      </c>
      <c r="H3" s="22" t="s">
        <v>91</v>
      </c>
      <c r="I3" s="139"/>
      <c r="J3" s="136"/>
      <c r="K3" s="118" t="s">
        <v>80</v>
      </c>
      <c r="L3" s="118"/>
      <c r="M3" s="118"/>
      <c r="N3" s="130" t="s">
        <v>79</v>
      </c>
      <c r="O3" s="68">
        <v>1819000</v>
      </c>
      <c r="P3" s="68">
        <v>515205</v>
      </c>
      <c r="Q3" s="68">
        <v>30909</v>
      </c>
      <c r="R3" s="171">
        <f>Q3/O3</f>
        <v>1.6992303463441452E-2</v>
      </c>
      <c r="S3" s="131">
        <f>Q3/P3</f>
        <v>5.999359478265933E-2</v>
      </c>
      <c r="T3" s="266">
        <v>40515</v>
      </c>
      <c r="U3" s="158">
        <f ca="1">TODAY()</f>
        <v>41317</v>
      </c>
      <c r="V3" s="266">
        <v>41367</v>
      </c>
      <c r="W3" s="169">
        <f ca="1">((U3-T3)/30)/28</f>
        <v>0.95476190476190481</v>
      </c>
      <c r="X3" s="168"/>
      <c r="Y3" s="130"/>
      <c r="Z3" s="130"/>
    </row>
    <row r="4" spans="1:26" ht="17.25" thickTop="1" thickBot="1" x14ac:dyDescent="0.3">
      <c r="A4" s="4"/>
      <c r="B4" s="5"/>
      <c r="C4" s="6"/>
      <c r="D4" s="6"/>
      <c r="E4" s="6"/>
      <c r="F4" s="57"/>
      <c r="G4" s="7"/>
      <c r="H4" s="7"/>
      <c r="I4" s="139"/>
      <c r="J4" s="136"/>
      <c r="K4" s="118"/>
      <c r="L4" s="118"/>
      <c r="M4" s="118"/>
      <c r="N4" s="6" t="s">
        <v>80</v>
      </c>
      <c r="O4" s="54">
        <v>2889000</v>
      </c>
      <c r="P4" s="54">
        <v>700850</v>
      </c>
      <c r="Q4" s="54">
        <v>51335.4</v>
      </c>
      <c r="R4" s="171">
        <f>Q4/O4</f>
        <v>1.7769262720664591E-2</v>
      </c>
      <c r="S4" s="88">
        <f>Q4/P4</f>
        <v>7.3247342512663197E-2</v>
      </c>
      <c r="T4" s="267"/>
      <c r="U4" s="159"/>
      <c r="V4" s="267"/>
      <c r="W4" s="118"/>
      <c r="X4" s="118"/>
      <c r="Y4" s="6"/>
      <c r="Z4" s="6"/>
    </row>
    <row r="5" spans="1:26" ht="17.25" thickTop="1" thickBot="1" x14ac:dyDescent="0.3">
      <c r="A5" s="4"/>
      <c r="B5" s="5"/>
      <c r="C5" s="6"/>
      <c r="D5" s="6"/>
      <c r="E5" s="6"/>
      <c r="F5" s="57"/>
      <c r="G5" s="7"/>
      <c r="H5" s="7"/>
      <c r="I5" s="139"/>
      <c r="J5" s="136"/>
      <c r="K5" s="118"/>
      <c r="L5" s="118"/>
      <c r="M5" s="118"/>
      <c r="N5" s="6" t="s">
        <v>82</v>
      </c>
      <c r="O5" s="54" t="s">
        <v>83</v>
      </c>
      <c r="P5" s="54"/>
      <c r="Q5" s="6"/>
      <c r="R5" s="130"/>
      <c r="S5" s="79"/>
      <c r="T5" s="267"/>
      <c r="U5" s="159"/>
      <c r="V5" s="267"/>
      <c r="W5" s="118"/>
      <c r="X5" s="118"/>
      <c r="Y5" s="6"/>
      <c r="Z5" s="6"/>
    </row>
    <row r="6" spans="1:26" ht="16.5" thickBot="1" x14ac:dyDescent="0.3">
      <c r="A6" s="4"/>
      <c r="B6" s="19"/>
      <c r="C6" s="20"/>
      <c r="D6" s="20"/>
      <c r="E6" s="20"/>
      <c r="F6" s="57"/>
      <c r="G6" s="22"/>
      <c r="H6" s="22"/>
      <c r="I6" s="139"/>
      <c r="J6" s="148"/>
      <c r="K6" s="119"/>
      <c r="L6" s="119"/>
      <c r="M6" s="119"/>
      <c r="N6" s="67"/>
      <c r="O6" s="74">
        <f>SUM(O3:O5)</f>
        <v>4708000</v>
      </c>
      <c r="P6" s="74">
        <f>SUM(P3:P5)</f>
        <v>1216055</v>
      </c>
      <c r="Q6" s="74">
        <f>SUM(Q3:Q5)</f>
        <v>82244.399999999994</v>
      </c>
      <c r="R6" s="172">
        <f>Q6/O6</f>
        <v>1.7469073916737465E-2</v>
      </c>
      <c r="S6" s="87">
        <f>Q6/P6</f>
        <v>6.7632138349005597E-2</v>
      </c>
      <c r="T6" s="268"/>
      <c r="U6" s="69"/>
      <c r="V6" s="268"/>
      <c r="W6" s="119"/>
      <c r="X6" s="119"/>
      <c r="Y6" s="20"/>
      <c r="Z6" s="20"/>
    </row>
    <row r="7" spans="1:26" ht="16.5" thickBot="1" x14ac:dyDescent="0.3">
      <c r="A7" s="8">
        <v>2</v>
      </c>
      <c r="B7" s="9" t="s">
        <v>5</v>
      </c>
      <c r="C7" s="10">
        <v>40035</v>
      </c>
      <c r="D7" s="10">
        <v>40451</v>
      </c>
      <c r="E7" s="10">
        <v>40487</v>
      </c>
      <c r="F7" s="10">
        <v>40664</v>
      </c>
      <c r="G7" s="12" t="s">
        <v>90</v>
      </c>
      <c r="H7" s="12" t="s">
        <v>90</v>
      </c>
      <c r="I7" s="140">
        <v>930000</v>
      </c>
      <c r="J7" s="137" t="s">
        <v>125</v>
      </c>
      <c r="K7" s="120" t="s">
        <v>80</v>
      </c>
      <c r="L7" s="120"/>
      <c r="M7" s="120"/>
      <c r="N7" s="13" t="s">
        <v>79</v>
      </c>
      <c r="O7" s="55">
        <v>1300050</v>
      </c>
      <c r="P7" s="55">
        <v>1300050</v>
      </c>
      <c r="Q7" s="55">
        <v>7736</v>
      </c>
      <c r="R7" s="180">
        <f t="shared" ref="R7:R10" si="0">Q7/O7</f>
        <v>5.9505403638321604E-3</v>
      </c>
      <c r="S7" s="80">
        <f t="shared" ref="S7:S10" si="1">Q7/P7</f>
        <v>5.9505403638321604E-3</v>
      </c>
      <c r="T7" s="256">
        <v>40766</v>
      </c>
      <c r="U7" s="10">
        <f ca="1">TODAY()</f>
        <v>41317</v>
      </c>
      <c r="V7" s="256">
        <v>41425</v>
      </c>
      <c r="W7" s="170">
        <f ca="1">((U7-T7)/30)/22</f>
        <v>0.83484848484848484</v>
      </c>
      <c r="X7" s="120"/>
      <c r="Y7" s="11"/>
      <c r="Z7" s="11"/>
    </row>
    <row r="8" spans="1:26" ht="17.25" thickTop="1" thickBot="1" x14ac:dyDescent="0.3">
      <c r="A8" s="14"/>
      <c r="B8" s="15"/>
      <c r="C8" s="16"/>
      <c r="D8" s="16"/>
      <c r="E8" s="16"/>
      <c r="F8" s="59"/>
      <c r="G8" s="17"/>
      <c r="H8" s="17"/>
      <c r="I8" s="141"/>
      <c r="J8" s="137"/>
      <c r="K8" s="120"/>
      <c r="L8" s="120"/>
      <c r="M8" s="120"/>
      <c r="N8" s="13" t="s">
        <v>80</v>
      </c>
      <c r="O8" s="55">
        <v>1551500</v>
      </c>
      <c r="P8" s="55">
        <v>1551500</v>
      </c>
      <c r="Q8" s="55">
        <v>84843.26</v>
      </c>
      <c r="R8" s="180">
        <f t="shared" si="0"/>
        <v>5.4684666451820817E-2</v>
      </c>
      <c r="S8" s="80">
        <f t="shared" si="1"/>
        <v>5.4684666451820817E-2</v>
      </c>
      <c r="T8" s="269"/>
      <c r="U8" s="156"/>
      <c r="V8" s="269"/>
      <c r="W8" s="120"/>
      <c r="X8" s="120"/>
      <c r="Y8" s="13"/>
      <c r="Z8" s="13"/>
    </row>
    <row r="9" spans="1:26" ht="16.5" thickBot="1" x14ac:dyDescent="0.3">
      <c r="A9" s="14"/>
      <c r="B9" s="15"/>
      <c r="C9" s="16"/>
      <c r="D9" s="16"/>
      <c r="E9" s="16"/>
      <c r="F9" s="59"/>
      <c r="G9" s="17"/>
      <c r="H9" s="17"/>
      <c r="I9" s="141"/>
      <c r="J9" s="137"/>
      <c r="K9" s="120"/>
      <c r="L9" s="120"/>
      <c r="M9" s="120"/>
      <c r="N9" s="13" t="s">
        <v>82</v>
      </c>
      <c r="O9" s="55">
        <v>149800</v>
      </c>
      <c r="P9" s="55">
        <v>149800</v>
      </c>
      <c r="Q9" s="55">
        <v>0</v>
      </c>
      <c r="R9" s="180">
        <f t="shared" si="0"/>
        <v>0</v>
      </c>
      <c r="S9" s="80">
        <f t="shared" si="1"/>
        <v>0</v>
      </c>
      <c r="T9" s="269"/>
      <c r="U9" s="156"/>
      <c r="V9" s="269"/>
      <c r="W9" s="120"/>
      <c r="X9" s="120"/>
      <c r="Y9" s="13"/>
      <c r="Z9" s="13"/>
    </row>
    <row r="10" spans="1:26" ht="16.5" thickBot="1" x14ac:dyDescent="0.3">
      <c r="A10" s="14"/>
      <c r="B10" s="32"/>
      <c r="C10" s="33"/>
      <c r="D10" s="33"/>
      <c r="E10" s="33"/>
      <c r="F10" s="62"/>
      <c r="G10" s="35"/>
      <c r="H10" s="35"/>
      <c r="I10" s="141"/>
      <c r="J10" s="137"/>
      <c r="K10" s="120"/>
      <c r="L10" s="120"/>
      <c r="M10" s="120"/>
      <c r="N10" s="13"/>
      <c r="O10" s="75">
        <f>SUM(O7:O9)</f>
        <v>3001350</v>
      </c>
      <c r="P10" s="75">
        <f>SUM(P7:P9)</f>
        <v>3001350</v>
      </c>
      <c r="Q10" s="75">
        <f>SUM(Q7:Q9)</f>
        <v>92579.26</v>
      </c>
      <c r="R10" s="172">
        <f t="shared" si="0"/>
        <v>3.0845872690622552E-2</v>
      </c>
      <c r="S10" s="87">
        <f t="shared" si="1"/>
        <v>3.0845872690622552E-2</v>
      </c>
      <c r="T10" s="269"/>
      <c r="U10" s="156"/>
      <c r="V10" s="269"/>
      <c r="W10" s="120"/>
      <c r="X10" s="120"/>
      <c r="Y10" s="13"/>
      <c r="Z10" s="13"/>
    </row>
    <row r="11" spans="1:26" ht="48.75" thickTop="1" thickBot="1" x14ac:dyDescent="0.3">
      <c r="A11" s="217">
        <v>3</v>
      </c>
      <c r="B11" s="219" t="s">
        <v>6</v>
      </c>
      <c r="C11" s="221">
        <v>39709</v>
      </c>
      <c r="D11" s="18" t="s">
        <v>7</v>
      </c>
      <c r="E11" s="18" t="s">
        <v>9</v>
      </c>
      <c r="F11" s="60" t="s">
        <v>11</v>
      </c>
      <c r="G11" s="223" t="s">
        <v>90</v>
      </c>
      <c r="H11" s="225" t="s">
        <v>90</v>
      </c>
      <c r="I11" s="227">
        <v>90750000</v>
      </c>
      <c r="J11" s="167" t="s">
        <v>130</v>
      </c>
      <c r="K11" s="198" t="s">
        <v>80</v>
      </c>
      <c r="L11" s="121"/>
      <c r="M11" s="121"/>
      <c r="N11" s="18"/>
      <c r="O11" s="56"/>
      <c r="P11" s="56"/>
      <c r="Q11" s="18"/>
      <c r="R11" s="18"/>
      <c r="S11" s="81"/>
      <c r="T11" s="257"/>
      <c r="U11" s="27"/>
      <c r="V11" s="257"/>
      <c r="W11" s="121"/>
      <c r="X11" s="121"/>
      <c r="Y11" s="18"/>
      <c r="Z11" s="18"/>
    </row>
    <row r="12" spans="1:26" ht="17.25" thickTop="1" thickBot="1" x14ac:dyDescent="0.3">
      <c r="A12" s="218"/>
      <c r="B12" s="220"/>
      <c r="C12" s="222"/>
      <c r="D12" s="21" t="s">
        <v>8</v>
      </c>
      <c r="E12" s="21" t="s">
        <v>10</v>
      </c>
      <c r="F12" s="57" t="s">
        <v>12</v>
      </c>
      <c r="G12" s="224"/>
      <c r="H12" s="226"/>
      <c r="I12" s="228"/>
      <c r="J12" s="138"/>
      <c r="K12" s="118"/>
      <c r="L12" s="118"/>
      <c r="M12" s="118"/>
      <c r="N12" s="3" t="s">
        <v>79</v>
      </c>
      <c r="O12" s="54">
        <v>2926450</v>
      </c>
      <c r="P12" s="54">
        <v>2926450</v>
      </c>
      <c r="Q12" s="54">
        <v>1107215</v>
      </c>
      <c r="R12" s="173">
        <f>Q12/O12</f>
        <v>0.37834748586170958</v>
      </c>
      <c r="S12" s="79">
        <f>Q12/P12</f>
        <v>0.37834748586170958</v>
      </c>
      <c r="T12" s="257">
        <v>39987</v>
      </c>
      <c r="U12" s="27">
        <f ca="1">TODAY()</f>
        <v>41317</v>
      </c>
      <c r="V12" s="257">
        <v>41363</v>
      </c>
      <c r="W12" s="169">
        <f ca="1">((U12-T12)/30)/45.23</f>
        <v>0.98017539980838686</v>
      </c>
      <c r="X12" s="118"/>
      <c r="Y12" s="21"/>
      <c r="Z12" s="21"/>
    </row>
    <row r="13" spans="1:26" ht="17.25" thickTop="1" thickBot="1" x14ac:dyDescent="0.3">
      <c r="A13" s="4"/>
      <c r="B13" s="5"/>
      <c r="C13" s="6"/>
      <c r="D13" s="21"/>
      <c r="E13" s="21"/>
      <c r="F13" s="57"/>
      <c r="G13" s="7"/>
      <c r="H13" s="23"/>
      <c r="I13" s="139"/>
      <c r="J13" s="138"/>
      <c r="K13" s="122"/>
      <c r="L13" s="122"/>
      <c r="M13" s="122"/>
      <c r="N13" s="6" t="s">
        <v>80</v>
      </c>
      <c r="O13" s="54">
        <v>3110690</v>
      </c>
      <c r="P13" s="54">
        <v>3110690</v>
      </c>
      <c r="Q13" s="54">
        <v>3000826</v>
      </c>
      <c r="R13" s="173">
        <f t="shared" ref="R13:R15" si="2">Q13/O13</f>
        <v>0.96468179085669092</v>
      </c>
      <c r="S13" s="79">
        <f>Q13/P13</f>
        <v>0.96468179085669092</v>
      </c>
      <c r="T13" s="270"/>
      <c r="U13" s="160"/>
      <c r="V13" s="270"/>
      <c r="W13" s="122"/>
      <c r="X13" s="122"/>
      <c r="Y13" s="21"/>
      <c r="Z13" s="21"/>
    </row>
    <row r="14" spans="1:26" ht="17.25" thickTop="1" thickBot="1" x14ac:dyDescent="0.3">
      <c r="A14" s="4"/>
      <c r="B14" s="5"/>
      <c r="C14" s="6"/>
      <c r="D14" s="21"/>
      <c r="E14" s="21"/>
      <c r="F14" s="57"/>
      <c r="G14" s="7"/>
      <c r="H14" s="23"/>
      <c r="I14" s="139"/>
      <c r="J14" s="138"/>
      <c r="K14" s="122"/>
      <c r="L14" s="122"/>
      <c r="M14" s="122"/>
      <c r="N14" s="6" t="s">
        <v>82</v>
      </c>
      <c r="O14" s="54">
        <v>1346060</v>
      </c>
      <c r="P14" s="54">
        <v>1346060</v>
      </c>
      <c r="Q14" s="54">
        <v>1207427</v>
      </c>
      <c r="R14" s="173">
        <f t="shared" si="2"/>
        <v>0.89700830572188461</v>
      </c>
      <c r="S14" s="79">
        <f>Q14/P14</f>
        <v>0.89700830572188461</v>
      </c>
      <c r="T14" s="270"/>
      <c r="U14" s="160"/>
      <c r="V14" s="270"/>
      <c r="W14" s="122"/>
      <c r="X14" s="122"/>
      <c r="Y14" s="21"/>
      <c r="Z14" s="21"/>
    </row>
    <row r="15" spans="1:26" ht="17.25" thickTop="1" thickBot="1" x14ac:dyDescent="0.3">
      <c r="A15" s="4"/>
      <c r="B15" s="19"/>
      <c r="C15" s="20"/>
      <c r="D15" s="21"/>
      <c r="E15" s="21"/>
      <c r="F15" s="57"/>
      <c r="G15" s="22"/>
      <c r="H15" s="23"/>
      <c r="I15" s="139"/>
      <c r="J15" s="149"/>
      <c r="K15" s="123"/>
      <c r="L15" s="123"/>
      <c r="M15" s="123"/>
      <c r="N15" s="67"/>
      <c r="O15" s="74">
        <f>SUM(O12:O14)</f>
        <v>7383200</v>
      </c>
      <c r="P15" s="74">
        <f>SUM(P12:P14)</f>
        <v>7383200</v>
      </c>
      <c r="Q15" s="74">
        <f>SUM(Q12:Q14)</f>
        <v>5315468</v>
      </c>
      <c r="R15" s="174">
        <f t="shared" si="2"/>
        <v>0.71994094701484446</v>
      </c>
      <c r="S15" s="87">
        <f>Q15/P15</f>
        <v>0.71994094701484446</v>
      </c>
      <c r="T15" s="271"/>
      <c r="U15" s="71"/>
      <c r="V15" s="271"/>
      <c r="W15" s="123"/>
      <c r="X15" s="123"/>
      <c r="Y15" s="21"/>
      <c r="Z15" s="21"/>
    </row>
    <row r="16" spans="1:26" ht="16.5" thickBot="1" x14ac:dyDescent="0.3">
      <c r="A16" s="8">
        <v>4</v>
      </c>
      <c r="B16" s="9" t="s">
        <v>13</v>
      </c>
      <c r="C16" s="10">
        <v>39979</v>
      </c>
      <c r="D16" s="10">
        <v>40589</v>
      </c>
      <c r="E16" s="10">
        <v>40624</v>
      </c>
      <c r="F16" s="10">
        <v>40844</v>
      </c>
      <c r="G16" s="12" t="s">
        <v>90</v>
      </c>
      <c r="H16" s="25"/>
      <c r="I16" s="140"/>
      <c r="J16" s="137"/>
      <c r="K16" s="120" t="s">
        <v>79</v>
      </c>
      <c r="L16" s="120"/>
      <c r="M16" s="120"/>
      <c r="N16" s="13" t="s">
        <v>79</v>
      </c>
      <c r="O16" s="55">
        <v>1576058</v>
      </c>
      <c r="P16" s="55">
        <v>1576058</v>
      </c>
      <c r="Q16" s="199">
        <v>123687.41</v>
      </c>
      <c r="R16" s="175">
        <f>Q16/P16</f>
        <v>7.847897095157666E-2</v>
      </c>
      <c r="S16" s="80">
        <f t="shared" ref="S16:S18" si="3">Q16/P16</f>
        <v>7.847897095157666E-2</v>
      </c>
      <c r="T16" s="256">
        <v>40851</v>
      </c>
      <c r="U16" s="10">
        <f ca="1">TODAY()</f>
        <v>41317</v>
      </c>
      <c r="V16" s="256">
        <v>41639</v>
      </c>
      <c r="W16" s="120">
        <f ca="1">((U16-T16)/30)/26</f>
        <v>0.59743589743589742</v>
      </c>
      <c r="X16" s="120"/>
      <c r="Y16" s="24"/>
      <c r="Z16" s="24"/>
    </row>
    <row r="17" spans="1:26" ht="17.25" thickTop="1" thickBot="1" x14ac:dyDescent="0.3">
      <c r="A17" s="14"/>
      <c r="B17" s="9"/>
      <c r="C17" s="10"/>
      <c r="D17" s="10"/>
      <c r="E17" s="10"/>
      <c r="F17" s="58"/>
      <c r="G17" s="25"/>
      <c r="H17" s="25"/>
      <c r="I17" s="140"/>
      <c r="J17" s="137"/>
      <c r="K17" s="120"/>
      <c r="L17" s="120"/>
      <c r="M17" s="120"/>
      <c r="N17" s="13" t="s">
        <v>80</v>
      </c>
      <c r="O17" s="55">
        <v>1575538</v>
      </c>
      <c r="P17" s="55">
        <v>1575538</v>
      </c>
      <c r="Q17" s="199">
        <v>51310.78</v>
      </c>
      <c r="R17" s="175">
        <f t="shared" ref="R17:R18" si="4">Q17/P17</f>
        <v>3.2567148491499408E-2</v>
      </c>
      <c r="S17" s="80">
        <f t="shared" si="3"/>
        <v>3.2567148491499408E-2</v>
      </c>
      <c r="T17" s="272"/>
      <c r="U17" s="163"/>
      <c r="V17" s="272"/>
      <c r="W17" s="120"/>
      <c r="X17" s="120"/>
      <c r="Y17" s="24"/>
      <c r="Z17" s="24"/>
    </row>
    <row r="18" spans="1:26" ht="16.5" thickBot="1" x14ac:dyDescent="0.3">
      <c r="A18" s="14"/>
      <c r="B18" s="9"/>
      <c r="C18" s="10"/>
      <c r="D18" s="10"/>
      <c r="E18" s="10"/>
      <c r="F18" s="58"/>
      <c r="G18" s="25"/>
      <c r="H18" s="25"/>
      <c r="I18" s="140"/>
      <c r="J18" s="137"/>
      <c r="K18" s="120"/>
      <c r="L18" s="120"/>
      <c r="M18" s="120"/>
      <c r="N18" s="13" t="s">
        <v>82</v>
      </c>
      <c r="O18" s="55">
        <v>848404</v>
      </c>
      <c r="P18" s="55">
        <v>848404</v>
      </c>
      <c r="Q18" s="199">
        <v>104253.94</v>
      </c>
      <c r="R18" s="175">
        <f t="shared" si="4"/>
        <v>0.12288242393953824</v>
      </c>
      <c r="S18" s="80">
        <f t="shared" si="3"/>
        <v>0.12288242393953824</v>
      </c>
      <c r="T18" s="272"/>
      <c r="U18" s="163"/>
      <c r="V18" s="272"/>
      <c r="W18" s="120"/>
      <c r="X18" s="120"/>
      <c r="Y18" s="24"/>
      <c r="Z18" s="24"/>
    </row>
    <row r="19" spans="1:26" ht="16.5" thickBot="1" x14ac:dyDescent="0.3">
      <c r="A19" s="14"/>
      <c r="B19" s="9"/>
      <c r="C19" s="10"/>
      <c r="D19" s="10"/>
      <c r="E19" s="10"/>
      <c r="F19" s="58"/>
      <c r="G19" s="25"/>
      <c r="H19" s="25"/>
      <c r="I19" s="140"/>
      <c r="J19" s="150"/>
      <c r="K19" s="124"/>
      <c r="L19" s="124"/>
      <c r="M19" s="124"/>
      <c r="N19" s="72"/>
      <c r="O19" s="76">
        <f>SUM(O16:O18)</f>
        <v>4000000</v>
      </c>
      <c r="P19" s="74">
        <f>SUM(P16:P18)</f>
        <v>4000000</v>
      </c>
      <c r="Q19" s="74">
        <f>SUM(Q16:Q18)</f>
        <v>279252.13</v>
      </c>
      <c r="R19" s="74">
        <f>Q19/O19</f>
        <v>6.9813032499999997E-2</v>
      </c>
      <c r="S19" s="87">
        <f>Q19/P19</f>
        <v>6.9813032499999997E-2</v>
      </c>
      <c r="T19" s="273"/>
      <c r="U19" s="164"/>
      <c r="V19" s="273"/>
      <c r="W19" s="124"/>
      <c r="X19" s="124"/>
      <c r="Y19" s="36"/>
      <c r="Z19" s="24"/>
    </row>
    <row r="20" spans="1:26" ht="17.25" thickTop="1" thickBot="1" x14ac:dyDescent="0.3">
      <c r="A20" s="2">
        <v>5</v>
      </c>
      <c r="B20" s="26" t="s">
        <v>14</v>
      </c>
      <c r="C20" s="27">
        <v>39630</v>
      </c>
      <c r="D20" s="27">
        <v>39854</v>
      </c>
      <c r="E20" s="27">
        <v>39882</v>
      </c>
      <c r="F20" s="27">
        <v>40118</v>
      </c>
      <c r="G20" s="28" t="s">
        <v>90</v>
      </c>
      <c r="H20" s="28" t="s">
        <v>90</v>
      </c>
      <c r="I20" s="142">
        <v>240000</v>
      </c>
      <c r="J20" s="136" t="s">
        <v>80</v>
      </c>
      <c r="K20" s="118" t="s">
        <v>80</v>
      </c>
      <c r="L20" s="118"/>
      <c r="M20" s="118"/>
      <c r="N20" s="3" t="s">
        <v>79</v>
      </c>
      <c r="O20" s="54">
        <v>1498000</v>
      </c>
      <c r="P20" s="54">
        <v>1498000</v>
      </c>
      <c r="Q20" s="54">
        <v>1088680</v>
      </c>
      <c r="R20" s="171">
        <f>Q20/O20</f>
        <v>0.7267556742323098</v>
      </c>
      <c r="S20" s="82">
        <f t="shared" ref="S20:S22" si="5">Q20/P20</f>
        <v>0.7267556742323098</v>
      </c>
      <c r="T20" s="257">
        <v>40198</v>
      </c>
      <c r="U20" s="27">
        <f ca="1">TODAY()</f>
        <v>41317</v>
      </c>
      <c r="V20" s="257">
        <v>41213</v>
      </c>
      <c r="W20" s="169">
        <f>((V20-T20)/30)/34</f>
        <v>0.99509803921568629</v>
      </c>
      <c r="X20" s="118"/>
      <c r="Y20" s="54"/>
      <c r="Z20" s="27"/>
    </row>
    <row r="21" spans="1:26" ht="17.25" thickTop="1" thickBot="1" x14ac:dyDescent="0.3">
      <c r="A21" s="4"/>
      <c r="B21" s="26"/>
      <c r="C21" s="27"/>
      <c r="D21" s="27"/>
      <c r="E21" s="27"/>
      <c r="F21" s="61"/>
      <c r="G21" s="28"/>
      <c r="H21" s="28"/>
      <c r="I21" s="142"/>
      <c r="J21" s="136"/>
      <c r="K21" s="118"/>
      <c r="L21" s="118"/>
      <c r="M21" s="118"/>
      <c r="N21" s="6" t="s">
        <v>80</v>
      </c>
      <c r="O21" s="54">
        <v>2996000</v>
      </c>
      <c r="P21" s="54">
        <v>2996000</v>
      </c>
      <c r="Q21" s="54">
        <v>2379701</v>
      </c>
      <c r="R21" s="171">
        <f t="shared" ref="R21:R22" si="6">Q21/O21</f>
        <v>0.79429272363150871</v>
      </c>
      <c r="S21" s="82">
        <f t="shared" si="5"/>
        <v>0.79429272363150871</v>
      </c>
      <c r="T21" s="267"/>
      <c r="U21" s="159"/>
      <c r="V21" s="267"/>
      <c r="W21" s="118"/>
      <c r="X21" s="118"/>
      <c r="Y21" s="54"/>
      <c r="Z21" s="27"/>
    </row>
    <row r="22" spans="1:26" ht="17.25" thickTop="1" thickBot="1" x14ac:dyDescent="0.3">
      <c r="A22" s="4"/>
      <c r="B22" s="26"/>
      <c r="C22" s="27"/>
      <c r="D22" s="27"/>
      <c r="E22" s="27"/>
      <c r="F22" s="61"/>
      <c r="G22" s="28"/>
      <c r="H22" s="28"/>
      <c r="I22" s="142"/>
      <c r="J22" s="136"/>
      <c r="K22" s="118"/>
      <c r="L22" s="118"/>
      <c r="M22" s="118"/>
      <c r="N22" s="6" t="s">
        <v>82</v>
      </c>
      <c r="O22" s="54">
        <v>1150250</v>
      </c>
      <c r="P22" s="54">
        <v>1150250</v>
      </c>
      <c r="Q22" s="54">
        <v>967315</v>
      </c>
      <c r="R22" s="171">
        <f t="shared" si="6"/>
        <v>0.84096066072592912</v>
      </c>
      <c r="S22" s="82">
        <f t="shared" si="5"/>
        <v>0.84096066072592912</v>
      </c>
      <c r="T22" s="267"/>
      <c r="U22" s="159"/>
      <c r="V22" s="267"/>
      <c r="W22" s="118"/>
      <c r="X22" s="118"/>
      <c r="Y22" s="54"/>
      <c r="Z22" s="27"/>
    </row>
    <row r="23" spans="1:26" ht="16.5" thickBot="1" x14ac:dyDescent="0.3">
      <c r="A23" s="4"/>
      <c r="B23" s="26"/>
      <c r="C23" s="27"/>
      <c r="D23" s="27"/>
      <c r="E23" s="27"/>
      <c r="F23" s="61"/>
      <c r="G23" s="28"/>
      <c r="H23" s="28"/>
      <c r="I23" s="142"/>
      <c r="J23" s="148"/>
      <c r="K23" s="119"/>
      <c r="L23" s="119"/>
      <c r="M23" s="119"/>
      <c r="N23" s="67"/>
      <c r="O23" s="74">
        <f>SUM(O20:O22)</f>
        <v>5644250</v>
      </c>
      <c r="P23" s="74">
        <f>SUM(P20:P22)</f>
        <v>5644250</v>
      </c>
      <c r="Q23" s="74">
        <f>SUM(Q20:Q22)</f>
        <v>4435696</v>
      </c>
      <c r="R23" s="172">
        <f>Q23/O23</f>
        <v>0.78587872613721932</v>
      </c>
      <c r="S23" s="87">
        <f>Q23/P23</f>
        <v>0.78587872613721932</v>
      </c>
      <c r="T23" s="268"/>
      <c r="U23" s="69"/>
      <c r="V23" s="268"/>
      <c r="W23" s="119"/>
      <c r="X23" s="119"/>
      <c r="Y23" s="68"/>
      <c r="Z23" s="27"/>
    </row>
    <row r="24" spans="1:26" ht="16.5" thickBot="1" x14ac:dyDescent="0.3">
      <c r="A24" s="8">
        <v>6</v>
      </c>
      <c r="B24" s="9" t="s">
        <v>15</v>
      </c>
      <c r="C24" s="10">
        <v>40120</v>
      </c>
      <c r="D24" s="10">
        <v>40595</v>
      </c>
      <c r="E24" s="10">
        <v>40830</v>
      </c>
      <c r="F24" s="58"/>
      <c r="G24" s="25" t="s">
        <v>169</v>
      </c>
      <c r="H24" s="25"/>
      <c r="I24" s="140"/>
      <c r="J24" s="137"/>
      <c r="K24" s="120" t="s">
        <v>80</v>
      </c>
      <c r="L24" s="120"/>
      <c r="M24" s="120"/>
      <c r="N24" s="13" t="s">
        <v>79</v>
      </c>
      <c r="O24" s="55">
        <v>1130990</v>
      </c>
      <c r="P24" s="55">
        <v>1130990</v>
      </c>
      <c r="Q24" s="177">
        <v>0</v>
      </c>
      <c r="R24" s="176">
        <f>Q24/O24</f>
        <v>0</v>
      </c>
      <c r="S24" s="84">
        <f>IF(P24=0,0,Q24/P24)</f>
        <v>0</v>
      </c>
      <c r="T24" s="274">
        <v>41158</v>
      </c>
      <c r="U24" s="202">
        <f ca="1">TODAY()</f>
        <v>41317</v>
      </c>
      <c r="V24" s="274">
        <v>42063</v>
      </c>
      <c r="W24" s="120">
        <f ca="1">((U24-T24)/30)/30</f>
        <v>0.17666666666666667</v>
      </c>
      <c r="X24" s="120"/>
      <c r="Y24" s="24"/>
      <c r="Z24" s="24"/>
    </row>
    <row r="25" spans="1:26" ht="17.25" thickTop="1" thickBot="1" x14ac:dyDescent="0.3">
      <c r="A25" s="14"/>
      <c r="B25" s="9"/>
      <c r="C25" s="10"/>
      <c r="D25" s="10"/>
      <c r="E25" s="10"/>
      <c r="F25" s="58"/>
      <c r="G25" s="25"/>
      <c r="H25" s="25"/>
      <c r="I25" s="140"/>
      <c r="J25" s="137"/>
      <c r="K25" s="120"/>
      <c r="L25" s="120"/>
      <c r="M25" s="120"/>
      <c r="N25" s="13" t="s">
        <v>80</v>
      </c>
      <c r="O25" s="55">
        <v>2400350</v>
      </c>
      <c r="P25" s="55">
        <v>2400350</v>
      </c>
      <c r="Q25" s="177">
        <v>0</v>
      </c>
      <c r="R25" s="176">
        <f t="shared" ref="R25:R26" si="7">Q25/O25</f>
        <v>0</v>
      </c>
      <c r="S25" s="84">
        <f t="shared" ref="S25:S26" si="8">IF(P25=0,0,Q25/P25)</f>
        <v>0</v>
      </c>
      <c r="T25" s="269"/>
      <c r="U25" s="156"/>
      <c r="V25" s="269"/>
      <c r="W25" s="120"/>
      <c r="X25" s="120"/>
      <c r="Y25" s="24"/>
      <c r="Z25" s="24"/>
    </row>
    <row r="26" spans="1:26" ht="16.5" thickBot="1" x14ac:dyDescent="0.3">
      <c r="A26" s="14"/>
      <c r="B26" s="9"/>
      <c r="C26" s="10"/>
      <c r="D26" s="10"/>
      <c r="E26" s="10"/>
      <c r="F26" s="58"/>
      <c r="G26" s="25"/>
      <c r="H26" s="25"/>
      <c r="I26" s="140"/>
      <c r="J26" s="137"/>
      <c r="K26" s="120"/>
      <c r="L26" s="120"/>
      <c r="M26" s="120"/>
      <c r="N26" s="13" t="s">
        <v>82</v>
      </c>
      <c r="O26" s="55">
        <v>468660</v>
      </c>
      <c r="P26" s="55">
        <v>468660</v>
      </c>
      <c r="Q26" s="177">
        <v>0</v>
      </c>
      <c r="R26" s="176">
        <f t="shared" si="7"/>
        <v>0</v>
      </c>
      <c r="S26" s="84">
        <f t="shared" si="8"/>
        <v>0</v>
      </c>
      <c r="T26" s="269"/>
      <c r="U26" s="156"/>
      <c r="V26" s="269"/>
      <c r="W26" s="120"/>
      <c r="X26" s="120"/>
      <c r="Y26" s="24"/>
      <c r="Z26" s="24"/>
    </row>
    <row r="27" spans="1:26" ht="16.5" thickBot="1" x14ac:dyDescent="0.3">
      <c r="A27" s="14"/>
      <c r="B27" s="9"/>
      <c r="C27" s="10"/>
      <c r="D27" s="10"/>
      <c r="E27" s="10"/>
      <c r="F27" s="58"/>
      <c r="G27" s="25"/>
      <c r="H27" s="25"/>
      <c r="I27" s="140"/>
      <c r="J27" s="150"/>
      <c r="K27" s="124"/>
      <c r="L27" s="124"/>
      <c r="M27" s="124"/>
      <c r="N27" s="72"/>
      <c r="O27" s="74">
        <f>SUM(O24:O26)</f>
        <v>4000000</v>
      </c>
      <c r="P27" s="74">
        <f>SUM(P24:P26)</f>
        <v>4000000</v>
      </c>
      <c r="Q27" s="74">
        <f>SUM(Q24:Q26)</f>
        <v>0</v>
      </c>
      <c r="R27" s="172">
        <f>Q27/O27</f>
        <v>0</v>
      </c>
      <c r="S27" s="86">
        <f>IF(P27=0,0,Q27/P27)</f>
        <v>0</v>
      </c>
      <c r="T27" s="275"/>
      <c r="U27" s="166"/>
      <c r="V27" s="275"/>
      <c r="W27" s="124"/>
      <c r="X27" s="124"/>
      <c r="Y27" s="24"/>
      <c r="Z27" s="24"/>
    </row>
    <row r="28" spans="1:26" ht="17.25" thickTop="1" thickBot="1" x14ac:dyDescent="0.3">
      <c r="A28" s="2">
        <v>7</v>
      </c>
      <c r="B28" s="26" t="s">
        <v>16</v>
      </c>
      <c r="C28" s="27">
        <v>39699</v>
      </c>
      <c r="D28" s="27">
        <v>40099</v>
      </c>
      <c r="E28" s="27">
        <v>40116</v>
      </c>
      <c r="F28" s="27">
        <v>40452</v>
      </c>
      <c r="G28" s="28" t="s">
        <v>90</v>
      </c>
      <c r="H28" s="28" t="s">
        <v>90</v>
      </c>
      <c r="I28" s="142"/>
      <c r="J28" s="136"/>
      <c r="K28" s="118" t="s">
        <v>167</v>
      </c>
      <c r="L28" s="118"/>
      <c r="M28" s="118"/>
      <c r="N28" s="3" t="s">
        <v>79</v>
      </c>
      <c r="O28" s="54">
        <v>2189000</v>
      </c>
      <c r="P28" s="54">
        <v>1679900</v>
      </c>
      <c r="Q28" s="54">
        <v>447218</v>
      </c>
      <c r="R28" s="173">
        <f>Q28/O28</f>
        <v>0.20430242119689357</v>
      </c>
      <c r="S28" s="88">
        <f>Q28/P28</f>
        <v>0.26621703672837671</v>
      </c>
      <c r="T28" s="257">
        <v>40500</v>
      </c>
      <c r="U28" s="27">
        <f ca="1">TODAY()</f>
        <v>41317</v>
      </c>
      <c r="V28" s="257">
        <v>41670</v>
      </c>
      <c r="W28" s="118">
        <f ca="1">((U28-T28)/30)/37.38</f>
        <v>0.72855359372213302</v>
      </c>
      <c r="X28" s="118"/>
      <c r="Y28" s="27"/>
      <c r="Z28" s="27"/>
    </row>
    <row r="29" spans="1:26" ht="17.25" thickTop="1" thickBot="1" x14ac:dyDescent="0.3">
      <c r="A29" s="4"/>
      <c r="B29" s="29"/>
      <c r="C29" s="30"/>
      <c r="D29" s="30"/>
      <c r="E29" s="30"/>
      <c r="F29" s="60"/>
      <c r="G29" s="31"/>
      <c r="H29" s="31"/>
      <c r="I29" s="143"/>
      <c r="J29" s="148"/>
      <c r="K29" s="119"/>
      <c r="L29" s="119"/>
      <c r="M29" s="119"/>
      <c r="N29" s="6" t="s">
        <v>80</v>
      </c>
      <c r="O29" s="54">
        <v>2067350</v>
      </c>
      <c r="P29" s="54">
        <v>906290</v>
      </c>
      <c r="Q29" s="54">
        <v>225573</v>
      </c>
      <c r="R29" s="173">
        <f t="shared" ref="R29:R30" si="9">Q29/O29</f>
        <v>0.10911214840254432</v>
      </c>
      <c r="S29" s="88">
        <f>Q29/P29</f>
        <v>0.24889715212569927</v>
      </c>
      <c r="T29" s="268"/>
      <c r="U29" s="69"/>
      <c r="V29" s="268"/>
      <c r="W29" s="119"/>
      <c r="X29" s="119"/>
      <c r="Y29" s="30"/>
      <c r="Z29" s="30"/>
    </row>
    <row r="30" spans="1:26" ht="17.25" thickTop="1" thickBot="1" x14ac:dyDescent="0.3">
      <c r="A30" s="4"/>
      <c r="B30" s="29"/>
      <c r="C30" s="30"/>
      <c r="D30" s="30"/>
      <c r="E30" s="30"/>
      <c r="F30" s="60"/>
      <c r="G30" s="31"/>
      <c r="H30" s="31"/>
      <c r="I30" s="143"/>
      <c r="J30" s="148"/>
      <c r="K30" s="119"/>
      <c r="L30" s="119"/>
      <c r="M30" s="119"/>
      <c r="N30" s="6" t="s">
        <v>82</v>
      </c>
      <c r="O30" s="54">
        <v>1043650</v>
      </c>
      <c r="P30" s="54">
        <v>833530</v>
      </c>
      <c r="Q30" s="54">
        <v>481136</v>
      </c>
      <c r="R30" s="173">
        <f t="shared" si="9"/>
        <v>0.46101279164470849</v>
      </c>
      <c r="S30" s="79">
        <f>Q30/P30</f>
        <v>0.57722697443403359</v>
      </c>
      <c r="T30" s="268"/>
      <c r="U30" s="69"/>
      <c r="V30" s="268"/>
      <c r="W30" s="119"/>
      <c r="X30" s="119"/>
      <c r="Y30" s="30"/>
      <c r="Z30" s="30"/>
    </row>
    <row r="31" spans="1:26" ht="16.5" thickBot="1" x14ac:dyDescent="0.3">
      <c r="A31" s="4"/>
      <c r="B31" s="29"/>
      <c r="C31" s="30"/>
      <c r="D31" s="30"/>
      <c r="E31" s="30"/>
      <c r="F31" s="60"/>
      <c r="G31" s="31"/>
      <c r="H31" s="31"/>
      <c r="I31" s="143"/>
      <c r="J31" s="148"/>
      <c r="K31" s="119"/>
      <c r="L31" s="119"/>
      <c r="M31" s="119"/>
      <c r="N31" s="67"/>
      <c r="O31" s="77">
        <f>SUM(O28:O30)</f>
        <v>5300000</v>
      </c>
      <c r="P31" s="77">
        <f>SUM(P28:P30)</f>
        <v>3419720</v>
      </c>
      <c r="Q31" s="77">
        <f>SUM(Q28:Q30)</f>
        <v>1153927</v>
      </c>
      <c r="R31" s="178">
        <f>Q31/O31</f>
        <v>0.21772207547169811</v>
      </c>
      <c r="S31" s="200">
        <f>Q31/P31</f>
        <v>0.33743318166399588</v>
      </c>
      <c r="T31" s="268"/>
      <c r="U31" s="69"/>
      <c r="V31" s="268"/>
      <c r="W31" s="119"/>
      <c r="X31" s="119"/>
      <c r="Y31" s="30"/>
      <c r="Z31" s="30"/>
    </row>
    <row r="32" spans="1:26" ht="32.25" thickBot="1" x14ac:dyDescent="0.3">
      <c r="A32" s="229">
        <v>8</v>
      </c>
      <c r="B32" s="231" t="s">
        <v>17</v>
      </c>
      <c r="C32" s="233">
        <v>39700</v>
      </c>
      <c r="D32" s="233">
        <v>40443</v>
      </c>
      <c r="E32" s="34" t="s">
        <v>18</v>
      </c>
      <c r="F32" s="233">
        <v>40664</v>
      </c>
      <c r="G32" s="213" t="s">
        <v>90</v>
      </c>
      <c r="H32" s="213" t="s">
        <v>90</v>
      </c>
      <c r="I32" s="215">
        <v>261614</v>
      </c>
      <c r="J32" s="137" t="s">
        <v>126</v>
      </c>
      <c r="K32" s="120" t="s">
        <v>79</v>
      </c>
      <c r="L32" s="120"/>
      <c r="M32" s="120"/>
      <c r="N32" s="13"/>
      <c r="O32" s="13"/>
      <c r="P32" s="13"/>
      <c r="Q32" s="13"/>
      <c r="R32" s="13"/>
      <c r="S32" s="83"/>
      <c r="T32" s="263">
        <v>40717</v>
      </c>
      <c r="U32" s="162">
        <f ca="1">TODAY()</f>
        <v>41317</v>
      </c>
      <c r="V32" s="263">
        <v>41639</v>
      </c>
      <c r="W32" s="120">
        <f ca="1">((U32-T32)/30)/30.23</f>
        <v>0.6615944426066821</v>
      </c>
      <c r="X32" s="120"/>
      <c r="Y32" s="13"/>
      <c r="Z32" s="13"/>
    </row>
    <row r="33" spans="1:26" ht="16.5" thickBot="1" x14ac:dyDescent="0.3">
      <c r="A33" s="230"/>
      <c r="B33" s="232"/>
      <c r="C33" s="234"/>
      <c r="D33" s="234"/>
      <c r="E33" s="36" t="s">
        <v>19</v>
      </c>
      <c r="F33" s="234"/>
      <c r="G33" s="214"/>
      <c r="H33" s="214"/>
      <c r="I33" s="216"/>
      <c r="J33" s="150"/>
      <c r="K33" s="124"/>
      <c r="L33" s="124"/>
      <c r="M33" s="124"/>
      <c r="N33" s="13" t="s">
        <v>79</v>
      </c>
      <c r="O33" s="55">
        <v>4520750</v>
      </c>
      <c r="P33" s="55">
        <v>1666889</v>
      </c>
      <c r="Q33" s="55">
        <v>0</v>
      </c>
      <c r="R33" s="176">
        <f>Q33/O33</f>
        <v>0</v>
      </c>
      <c r="S33" s="84">
        <f t="shared" ref="S33:S44" si="10">Q33/P33</f>
        <v>0</v>
      </c>
      <c r="T33" s="276"/>
      <c r="V33" s="276"/>
      <c r="W33" s="124"/>
      <c r="X33" s="124"/>
      <c r="Y33" s="37"/>
      <c r="Z33" s="37"/>
    </row>
    <row r="34" spans="1:26" ht="17.25" thickTop="1" thickBot="1" x14ac:dyDescent="0.3">
      <c r="A34" s="14"/>
      <c r="B34" s="38"/>
      <c r="C34" s="39"/>
      <c r="D34" s="39"/>
      <c r="E34" s="36"/>
      <c r="F34" s="63"/>
      <c r="G34" s="40"/>
      <c r="H34" s="40"/>
      <c r="I34" s="144"/>
      <c r="J34" s="150"/>
      <c r="K34" s="124"/>
      <c r="L34" s="124"/>
      <c r="M34" s="124"/>
      <c r="N34" s="13" t="s">
        <v>80</v>
      </c>
      <c r="O34" s="55">
        <v>1707634</v>
      </c>
      <c r="P34" s="55">
        <v>817501</v>
      </c>
      <c r="Q34" s="55">
        <v>141969.48000000001</v>
      </c>
      <c r="R34" s="176">
        <f t="shared" ref="R34:R35" si="11">Q34/O34</f>
        <v>8.3138119761026086E-2</v>
      </c>
      <c r="S34" s="84">
        <f t="shared" si="10"/>
        <v>0.17366276004555348</v>
      </c>
      <c r="T34" s="275"/>
      <c r="U34" s="166"/>
      <c r="V34" s="275"/>
      <c r="W34" s="124"/>
      <c r="X34" s="124"/>
      <c r="Y34" s="37"/>
      <c r="Z34" s="37"/>
    </row>
    <row r="35" spans="1:26" ht="16.5" thickBot="1" x14ac:dyDescent="0.3">
      <c r="A35" s="14"/>
      <c r="B35" s="38"/>
      <c r="C35" s="39"/>
      <c r="D35" s="39"/>
      <c r="E35" s="36"/>
      <c r="F35" s="63"/>
      <c r="G35" s="40"/>
      <c r="H35" s="40"/>
      <c r="I35" s="144"/>
      <c r="J35" s="150"/>
      <c r="K35" s="124"/>
      <c r="L35" s="124"/>
      <c r="M35" s="124"/>
      <c r="N35" s="13" t="s">
        <v>82</v>
      </c>
      <c r="O35" s="55">
        <v>160500</v>
      </c>
      <c r="P35" s="55">
        <v>107000</v>
      </c>
      <c r="Q35" s="55">
        <v>0</v>
      </c>
      <c r="R35" s="176">
        <f t="shared" si="11"/>
        <v>0</v>
      </c>
      <c r="S35" s="84">
        <f t="shared" si="10"/>
        <v>0</v>
      </c>
      <c r="T35" s="275"/>
      <c r="U35" s="166"/>
      <c r="V35" s="275"/>
      <c r="W35" s="124"/>
      <c r="X35" s="124"/>
      <c r="Y35" s="37"/>
      <c r="Z35" s="37"/>
    </row>
    <row r="36" spans="1:26" ht="16.5" thickBot="1" x14ac:dyDescent="0.3">
      <c r="A36" s="14"/>
      <c r="B36" s="38"/>
      <c r="C36" s="39"/>
      <c r="D36" s="39"/>
      <c r="E36" s="36"/>
      <c r="F36" s="63"/>
      <c r="G36" s="40"/>
      <c r="H36" s="40"/>
      <c r="I36" s="144"/>
      <c r="J36" s="150"/>
      <c r="K36" s="124"/>
      <c r="L36" s="124"/>
      <c r="M36" s="124"/>
      <c r="N36" s="72"/>
      <c r="O36" s="74">
        <f>SUM(O33:O35)</f>
        <v>6388884</v>
      </c>
      <c r="P36" s="74">
        <f>SUM(P33:P35)</f>
        <v>2591390</v>
      </c>
      <c r="Q36" s="74">
        <f>SUM(Q33:Q35)</f>
        <v>141969.48000000001</v>
      </c>
      <c r="R36" s="172">
        <f>Q36/O36</f>
        <v>2.2221326917189296E-2</v>
      </c>
      <c r="S36" s="87">
        <f t="shared" si="10"/>
        <v>5.4785069017014042E-2</v>
      </c>
      <c r="T36" s="275"/>
      <c r="U36" s="166"/>
      <c r="V36" s="275"/>
      <c r="W36" s="124"/>
      <c r="X36" s="124"/>
      <c r="Y36" s="37"/>
      <c r="Z36" s="37"/>
    </row>
    <row r="37" spans="1:26" ht="17.25" thickTop="1" thickBot="1" x14ac:dyDescent="0.3">
      <c r="A37" s="2">
        <v>9</v>
      </c>
      <c r="B37" s="26" t="s">
        <v>20</v>
      </c>
      <c r="C37" s="27">
        <v>39671</v>
      </c>
      <c r="D37" s="27">
        <v>40354</v>
      </c>
      <c r="E37" s="41" t="s">
        <v>21</v>
      </c>
      <c r="F37" s="27">
        <v>40725</v>
      </c>
      <c r="G37" s="28" t="s">
        <v>90</v>
      </c>
      <c r="H37" s="28" t="s">
        <v>90</v>
      </c>
      <c r="I37" s="142"/>
      <c r="J37" s="136"/>
      <c r="K37" s="118" t="s">
        <v>80</v>
      </c>
      <c r="L37" s="118"/>
      <c r="M37" s="118"/>
      <c r="N37" s="3" t="s">
        <v>79</v>
      </c>
      <c r="O37" s="54">
        <v>2190000</v>
      </c>
      <c r="P37" s="54">
        <v>2190000</v>
      </c>
      <c r="Q37" s="54">
        <v>73746</v>
      </c>
      <c r="R37" s="173">
        <f>Q37/O37</f>
        <v>3.3673972602739723E-2</v>
      </c>
      <c r="S37" s="79">
        <f t="shared" si="10"/>
        <v>3.3673972602739723E-2</v>
      </c>
      <c r="T37" s="257">
        <v>40764</v>
      </c>
      <c r="U37" s="27">
        <f ca="1">TODAY()</f>
        <v>41317</v>
      </c>
      <c r="V37" s="257">
        <v>41851</v>
      </c>
      <c r="W37" s="118">
        <f ca="1">((U37-T37)/30)/35.73</f>
        <v>0.51590633454613311</v>
      </c>
      <c r="X37" s="118"/>
      <c r="Y37" s="42"/>
      <c r="Z37" s="42"/>
    </row>
    <row r="38" spans="1:26" ht="17.25" thickTop="1" thickBot="1" x14ac:dyDescent="0.3">
      <c r="A38" s="4"/>
      <c r="B38" s="26"/>
      <c r="C38" s="27"/>
      <c r="D38" s="27"/>
      <c r="E38" s="41"/>
      <c r="F38" s="61"/>
      <c r="G38" s="28"/>
      <c r="H38" s="28"/>
      <c r="I38" s="142"/>
      <c r="J38" s="136"/>
      <c r="K38" s="118"/>
      <c r="L38" s="118"/>
      <c r="M38" s="118"/>
      <c r="N38" s="6" t="s">
        <v>80</v>
      </c>
      <c r="O38" s="54">
        <v>1490001</v>
      </c>
      <c r="P38" s="54">
        <v>1490001</v>
      </c>
      <c r="Q38" s="54">
        <v>51342</v>
      </c>
      <c r="R38" s="173">
        <f t="shared" ref="R38:R39" si="12">Q38/O38</f>
        <v>3.4457694994835572E-2</v>
      </c>
      <c r="S38" s="79">
        <f t="shared" si="10"/>
        <v>3.4457694994835572E-2</v>
      </c>
      <c r="T38" s="267"/>
      <c r="U38" s="159"/>
      <c r="V38" s="267"/>
      <c r="W38" s="118"/>
      <c r="X38" s="118"/>
      <c r="Y38" s="42"/>
      <c r="Z38" s="42"/>
    </row>
    <row r="39" spans="1:26" ht="17.25" thickTop="1" thickBot="1" x14ac:dyDescent="0.3">
      <c r="A39" s="4"/>
      <c r="B39" s="26"/>
      <c r="C39" s="27"/>
      <c r="D39" s="27"/>
      <c r="E39" s="41"/>
      <c r="F39" s="61"/>
      <c r="G39" s="28"/>
      <c r="H39" s="28"/>
      <c r="I39" s="142"/>
      <c r="J39" s="136"/>
      <c r="K39" s="118"/>
      <c r="L39" s="118"/>
      <c r="M39" s="118"/>
      <c r="N39" s="6" t="s">
        <v>82</v>
      </c>
      <c r="O39" s="54">
        <v>1040000</v>
      </c>
      <c r="P39" s="54">
        <v>1040000</v>
      </c>
      <c r="Q39" s="54">
        <v>98390</v>
      </c>
      <c r="R39" s="173">
        <f t="shared" si="12"/>
        <v>9.4605769230769229E-2</v>
      </c>
      <c r="S39" s="79">
        <f t="shared" si="10"/>
        <v>9.4605769230769229E-2</v>
      </c>
      <c r="T39" s="267"/>
      <c r="U39" s="159"/>
      <c r="V39" s="267"/>
      <c r="W39" s="118"/>
      <c r="X39" s="118"/>
      <c r="Y39" s="42"/>
      <c r="Z39" s="42"/>
    </row>
    <row r="40" spans="1:26" ht="16.5" thickBot="1" x14ac:dyDescent="0.3">
      <c r="A40" s="4"/>
      <c r="B40" s="26"/>
      <c r="C40" s="27"/>
      <c r="D40" s="27"/>
      <c r="E40" s="41"/>
      <c r="F40" s="61"/>
      <c r="G40" s="28"/>
      <c r="H40" s="28"/>
      <c r="I40" s="142"/>
      <c r="J40" s="148"/>
      <c r="K40" s="119"/>
      <c r="L40" s="119"/>
      <c r="M40" s="119"/>
      <c r="N40" s="67"/>
      <c r="O40" s="74">
        <f>SUM(O37:O39)</f>
        <v>4720001</v>
      </c>
      <c r="P40" s="74">
        <f>SUM(P37:P39)</f>
        <v>4720001</v>
      </c>
      <c r="Q40" s="74">
        <f>SUM(Q37:Q39)</f>
        <v>223478</v>
      </c>
      <c r="R40" s="172">
        <f>Q40/O40</f>
        <v>4.734702386715596E-2</v>
      </c>
      <c r="S40" s="87">
        <f t="shared" si="10"/>
        <v>4.734702386715596E-2</v>
      </c>
      <c r="T40" s="268"/>
      <c r="U40" s="69"/>
      <c r="V40" s="268"/>
      <c r="W40" s="119"/>
      <c r="X40" s="119"/>
      <c r="Y40" s="42"/>
      <c r="Z40" s="42"/>
    </row>
    <row r="41" spans="1:26" ht="16.5" thickBot="1" x14ac:dyDescent="0.3">
      <c r="A41" s="8">
        <v>10</v>
      </c>
      <c r="B41" s="9" t="s">
        <v>22</v>
      </c>
      <c r="C41" s="10">
        <v>40200</v>
      </c>
      <c r="D41" s="24" t="s">
        <v>23</v>
      </c>
      <c r="E41" s="24" t="s">
        <v>24</v>
      </c>
      <c r="F41" s="10">
        <v>40725</v>
      </c>
      <c r="G41" s="12" t="s">
        <v>90</v>
      </c>
      <c r="H41" s="12"/>
      <c r="I41" s="140">
        <v>15000</v>
      </c>
      <c r="J41" s="137" t="s">
        <v>80</v>
      </c>
      <c r="K41" s="120" t="s">
        <v>79</v>
      </c>
      <c r="L41" s="120"/>
      <c r="M41" s="120"/>
      <c r="N41" s="13" t="s">
        <v>79</v>
      </c>
      <c r="O41" s="55">
        <v>315650</v>
      </c>
      <c r="P41" s="55">
        <v>315650</v>
      </c>
      <c r="Q41" s="55">
        <v>170051</v>
      </c>
      <c r="R41" s="176">
        <f>Q41/O41</f>
        <v>0.5387327736416917</v>
      </c>
      <c r="S41" s="84">
        <f t="shared" si="10"/>
        <v>0.5387327736416917</v>
      </c>
      <c r="T41" s="263">
        <v>40760</v>
      </c>
      <c r="U41" s="162">
        <f ca="1">TODAY()</f>
        <v>41317</v>
      </c>
      <c r="V41" s="282">
        <v>41394</v>
      </c>
      <c r="W41" s="120">
        <f ca="1">((U41-T41)/30)/21</f>
        <v>0.88412698412698409</v>
      </c>
      <c r="X41" s="120"/>
      <c r="Y41" s="11"/>
      <c r="Z41" s="11"/>
    </row>
    <row r="42" spans="1:26" ht="17.25" thickTop="1" thickBot="1" x14ac:dyDescent="0.3">
      <c r="A42" s="43"/>
      <c r="B42" s="9"/>
      <c r="C42" s="10"/>
      <c r="D42" s="24"/>
      <c r="E42" s="24"/>
      <c r="F42" s="58"/>
      <c r="G42" s="12"/>
      <c r="H42" s="12"/>
      <c r="I42" s="140"/>
      <c r="J42" s="137"/>
      <c r="K42" s="120"/>
      <c r="L42" s="120"/>
      <c r="M42" s="120"/>
      <c r="N42" s="13" t="s">
        <v>80</v>
      </c>
      <c r="O42" s="55">
        <v>162950</v>
      </c>
      <c r="P42" s="55">
        <v>162950</v>
      </c>
      <c r="Q42" s="55">
        <v>2067</v>
      </c>
      <c r="R42" s="176">
        <f t="shared" ref="R42:R43" si="13">Q42/O42</f>
        <v>1.2684872660325253E-2</v>
      </c>
      <c r="S42" s="84">
        <f t="shared" si="10"/>
        <v>1.2684872660325253E-2</v>
      </c>
      <c r="T42" s="269"/>
      <c r="U42" s="156"/>
      <c r="V42" s="269"/>
      <c r="W42" s="120"/>
      <c r="X42" s="120"/>
      <c r="Y42" s="11"/>
      <c r="Z42" s="11"/>
    </row>
    <row r="43" spans="1:26" ht="17.25" thickTop="1" thickBot="1" x14ac:dyDescent="0.3">
      <c r="A43" s="43"/>
      <c r="B43" s="9"/>
      <c r="C43" s="10"/>
      <c r="D43" s="24"/>
      <c r="E43" s="24"/>
      <c r="F43" s="58"/>
      <c r="G43" s="12"/>
      <c r="H43" s="12"/>
      <c r="I43" s="140"/>
      <c r="J43" s="137"/>
      <c r="K43" s="120"/>
      <c r="L43" s="120"/>
      <c r="M43" s="120"/>
      <c r="N43" s="13" t="s">
        <v>82</v>
      </c>
      <c r="O43" s="55">
        <v>21400</v>
      </c>
      <c r="P43" s="55">
        <v>21400</v>
      </c>
      <c r="Q43" s="55">
        <v>0</v>
      </c>
      <c r="R43" s="176">
        <f t="shared" si="13"/>
        <v>0</v>
      </c>
      <c r="S43" s="84">
        <f t="shared" si="10"/>
        <v>0</v>
      </c>
      <c r="T43" s="269"/>
      <c r="U43" s="156"/>
      <c r="V43" s="269"/>
      <c r="W43" s="120"/>
      <c r="X43" s="120"/>
      <c r="Y43" s="11"/>
      <c r="Z43" s="11"/>
    </row>
    <row r="44" spans="1:26" ht="17.25" thickTop="1" thickBot="1" x14ac:dyDescent="0.3">
      <c r="A44" s="43"/>
      <c r="B44" s="9"/>
      <c r="C44" s="10"/>
      <c r="D44" s="24"/>
      <c r="E44" s="24"/>
      <c r="F44" s="58"/>
      <c r="G44" s="12"/>
      <c r="H44" s="12"/>
      <c r="I44" s="140"/>
      <c r="J44" s="150"/>
      <c r="K44" s="124"/>
      <c r="L44" s="124"/>
      <c r="M44" s="124"/>
      <c r="N44" s="72"/>
      <c r="O44" s="74">
        <f>SUM(O41:O43)</f>
        <v>500000</v>
      </c>
      <c r="P44" s="74">
        <f>SUM(P41:P43)</f>
        <v>500000</v>
      </c>
      <c r="Q44" s="74">
        <f>SUM(Q41:Q43)</f>
        <v>172118</v>
      </c>
      <c r="R44" s="172">
        <f>Q44/O44</f>
        <v>0.34423599999999999</v>
      </c>
      <c r="S44" s="87">
        <f t="shared" si="10"/>
        <v>0.34423599999999999</v>
      </c>
      <c r="T44" s="275"/>
      <c r="U44" s="166"/>
      <c r="V44" s="275"/>
      <c r="W44" s="124"/>
      <c r="X44" s="124"/>
      <c r="Y44" s="11"/>
      <c r="Z44" s="11"/>
    </row>
    <row r="45" spans="1:26" ht="17.25" thickTop="1" thickBot="1" x14ac:dyDescent="0.3">
      <c r="A45" s="44">
        <v>11</v>
      </c>
      <c r="B45" s="26" t="s">
        <v>25</v>
      </c>
      <c r="C45" s="27">
        <v>39855</v>
      </c>
      <c r="D45" s="41"/>
      <c r="E45" s="41" t="s">
        <v>26</v>
      </c>
      <c r="F45" s="61"/>
      <c r="G45" s="45"/>
      <c r="H45" s="28" t="s">
        <v>90</v>
      </c>
      <c r="I45" s="142"/>
      <c r="J45" s="136"/>
      <c r="K45" s="118" t="s">
        <v>80</v>
      </c>
      <c r="L45" s="118"/>
      <c r="M45" s="118"/>
      <c r="N45" s="3" t="s">
        <v>79</v>
      </c>
      <c r="O45" s="54">
        <v>1368262</v>
      </c>
      <c r="P45" s="54">
        <f>O45</f>
        <v>1368262</v>
      </c>
      <c r="Q45" s="54">
        <v>0</v>
      </c>
      <c r="R45" s="173">
        <f>Q45/O45</f>
        <v>0</v>
      </c>
      <c r="S45" s="173">
        <f>IF(P45=0,0,Q45/P45)</f>
        <v>0</v>
      </c>
      <c r="T45" s="277">
        <v>41236</v>
      </c>
      <c r="U45" s="212">
        <f ca="1">TODAY()</f>
        <v>41317</v>
      </c>
      <c r="V45" s="283">
        <v>42307</v>
      </c>
      <c r="W45" s="118">
        <f ca="1">((U45-T45)/30)/35.23</f>
        <v>7.6639227930740864E-2</v>
      </c>
      <c r="X45" s="118"/>
      <c r="Y45" s="46"/>
      <c r="Z45" s="46"/>
    </row>
    <row r="46" spans="1:26" ht="17.25" thickTop="1" thickBot="1" x14ac:dyDescent="0.3">
      <c r="A46" s="47"/>
      <c r="B46" s="26"/>
      <c r="C46" s="27"/>
      <c r="D46" s="41"/>
      <c r="E46" s="41"/>
      <c r="F46" s="61"/>
      <c r="G46" s="45"/>
      <c r="H46" s="28"/>
      <c r="I46" s="142"/>
      <c r="J46" s="136"/>
      <c r="K46" s="118"/>
      <c r="L46" s="118"/>
      <c r="M46" s="118"/>
      <c r="N46" s="6" t="s">
        <v>80</v>
      </c>
      <c r="O46" s="54">
        <v>1813188</v>
      </c>
      <c r="P46" s="54">
        <f>O46</f>
        <v>1813188</v>
      </c>
      <c r="Q46" s="54">
        <v>0</v>
      </c>
      <c r="R46" s="173">
        <f t="shared" ref="R46:R47" si="14">Q46/O46</f>
        <v>0</v>
      </c>
      <c r="S46" s="173">
        <f t="shared" ref="S46:S47" si="15">IF(P46=0,0,Q46/P46)</f>
        <v>0</v>
      </c>
      <c r="T46" s="267"/>
      <c r="U46" s="159"/>
      <c r="V46" s="267"/>
      <c r="W46" s="118"/>
      <c r="X46" s="118"/>
      <c r="Y46" s="46"/>
      <c r="Z46" s="46"/>
    </row>
    <row r="47" spans="1:26" ht="17.25" thickTop="1" thickBot="1" x14ac:dyDescent="0.3">
      <c r="A47" s="47"/>
      <c r="B47" s="26"/>
      <c r="C47" s="27"/>
      <c r="D47" s="41"/>
      <c r="E47" s="41"/>
      <c r="F47" s="61"/>
      <c r="G47" s="45"/>
      <c r="H47" s="28"/>
      <c r="I47" s="142"/>
      <c r="J47" s="136"/>
      <c r="K47" s="118"/>
      <c r="L47" s="118"/>
      <c r="M47" s="118"/>
      <c r="N47" s="6" t="s">
        <v>82</v>
      </c>
      <c r="O47" s="54">
        <v>818550</v>
      </c>
      <c r="P47" s="54">
        <f>O47</f>
        <v>818550</v>
      </c>
      <c r="Q47" s="54">
        <v>0</v>
      </c>
      <c r="R47" s="173">
        <f t="shared" si="14"/>
        <v>0</v>
      </c>
      <c r="S47" s="173">
        <f t="shared" si="15"/>
        <v>0</v>
      </c>
      <c r="T47" s="267"/>
      <c r="U47" s="159"/>
      <c r="V47" s="267"/>
      <c r="W47" s="118"/>
      <c r="X47" s="118"/>
      <c r="Y47" s="46"/>
      <c r="Z47" s="46"/>
    </row>
    <row r="48" spans="1:26" ht="16.5" thickBot="1" x14ac:dyDescent="0.3">
      <c r="A48" s="4"/>
      <c r="B48" s="26"/>
      <c r="C48" s="27"/>
      <c r="D48" s="41"/>
      <c r="E48" s="41"/>
      <c r="F48" s="61"/>
      <c r="G48" s="45"/>
      <c r="H48" s="28"/>
      <c r="I48" s="142"/>
      <c r="J48" s="148"/>
      <c r="K48" s="119"/>
      <c r="L48" s="119"/>
      <c r="M48" s="119"/>
      <c r="N48" s="67"/>
      <c r="O48" s="74">
        <f>SUM(O45:O47)</f>
        <v>4000000</v>
      </c>
      <c r="P48" s="74">
        <f>SUM(P45:P47)</f>
        <v>4000000</v>
      </c>
      <c r="Q48" s="74">
        <f>SUM(Q45:Q47)</f>
        <v>0</v>
      </c>
      <c r="R48" s="172">
        <f>Q48/O48</f>
        <v>0</v>
      </c>
      <c r="S48" s="86">
        <f>IF(P48=0,0,Q48/P48)</f>
        <v>0</v>
      </c>
      <c r="T48" s="268"/>
      <c r="U48" s="69"/>
      <c r="V48" s="268"/>
      <c r="W48" s="119"/>
      <c r="X48" s="119"/>
      <c r="Y48" s="46"/>
      <c r="Z48" s="46"/>
    </row>
    <row r="49" spans="1:26" ht="19.5" customHeight="1" thickBot="1" x14ac:dyDescent="0.3">
      <c r="A49" s="9">
        <v>12</v>
      </c>
      <c r="B49" s="9" t="s">
        <v>27</v>
      </c>
      <c r="C49" s="10">
        <v>40130</v>
      </c>
      <c r="D49" s="24" t="s">
        <v>23</v>
      </c>
      <c r="E49" s="24" t="s">
        <v>24</v>
      </c>
      <c r="F49" s="10">
        <v>40664</v>
      </c>
      <c r="G49" s="12" t="s">
        <v>90</v>
      </c>
      <c r="H49" s="9"/>
      <c r="I49" s="140">
        <v>647700</v>
      </c>
      <c r="J49" s="137" t="s">
        <v>127</v>
      </c>
      <c r="K49" s="120" t="s">
        <v>80</v>
      </c>
      <c r="L49" s="120"/>
      <c r="M49" s="120"/>
      <c r="N49" s="13" t="s">
        <v>79</v>
      </c>
      <c r="O49" s="55"/>
      <c r="P49" s="55"/>
      <c r="Q49" s="9"/>
      <c r="R49" s="9"/>
      <c r="S49" s="85"/>
      <c r="T49" s="263">
        <v>40697</v>
      </c>
      <c r="U49" s="162">
        <f ca="1">TODAY()</f>
        <v>41317</v>
      </c>
      <c r="V49" s="263">
        <v>41441</v>
      </c>
      <c r="W49" s="120">
        <f ca="1">((U49-T49)/30)/24</f>
        <v>0.86111111111111116</v>
      </c>
      <c r="X49" s="120"/>
      <c r="Y49" s="9"/>
      <c r="Z49" s="9"/>
    </row>
    <row r="50" spans="1:26" ht="16.5" thickBot="1" x14ac:dyDescent="0.3">
      <c r="A50" s="9"/>
      <c r="B50" s="9"/>
      <c r="C50" s="10"/>
      <c r="D50" s="24"/>
      <c r="E50" s="24"/>
      <c r="F50" s="58"/>
      <c r="G50" s="9"/>
      <c r="H50" s="9"/>
      <c r="I50" s="145"/>
      <c r="J50" s="151"/>
      <c r="K50" s="125"/>
      <c r="L50" s="125"/>
      <c r="M50" s="125"/>
      <c r="N50" s="13" t="s">
        <v>80</v>
      </c>
      <c r="O50" s="55">
        <v>550000</v>
      </c>
      <c r="P50" s="55">
        <v>550000</v>
      </c>
      <c r="Q50" s="55">
        <v>17333.36</v>
      </c>
      <c r="R50" s="55">
        <f>Q50/O50</f>
        <v>3.15152E-2</v>
      </c>
      <c r="S50" s="84">
        <f>Q50/P50</f>
        <v>3.15152E-2</v>
      </c>
      <c r="T50" s="278"/>
      <c r="U50" s="161"/>
      <c r="V50" s="278"/>
      <c r="W50" s="125"/>
      <c r="X50" s="125"/>
      <c r="Y50" s="9"/>
      <c r="Z50" s="9"/>
    </row>
    <row r="51" spans="1:26" ht="16.5" thickBot="1" x14ac:dyDescent="0.3">
      <c r="A51" s="9"/>
      <c r="B51" s="9"/>
      <c r="C51" s="24"/>
      <c r="D51" s="24"/>
      <c r="E51" s="24"/>
      <c r="F51" s="58"/>
      <c r="G51" s="9"/>
      <c r="H51" s="9"/>
      <c r="I51" s="145"/>
      <c r="J51" s="151"/>
      <c r="K51" s="125"/>
      <c r="L51" s="125"/>
      <c r="M51" s="125"/>
      <c r="N51" s="13" t="s">
        <v>82</v>
      </c>
      <c r="O51" s="55"/>
      <c r="P51" s="55"/>
      <c r="Q51" s="9"/>
      <c r="R51" s="9"/>
      <c r="S51" s="85"/>
      <c r="T51" s="278"/>
      <c r="U51" s="161"/>
      <c r="V51" s="278"/>
      <c r="W51" s="125"/>
      <c r="X51" s="125"/>
      <c r="Y51" s="9"/>
      <c r="Z51" s="9"/>
    </row>
    <row r="52" spans="1:26" ht="16.5" thickBot="1" x14ac:dyDescent="0.3">
      <c r="A52" s="9"/>
      <c r="B52" s="9"/>
      <c r="C52" s="24"/>
      <c r="D52" s="24"/>
      <c r="E52" s="24"/>
      <c r="F52" s="58"/>
      <c r="G52" s="9"/>
      <c r="H52" s="9"/>
      <c r="I52" s="145"/>
      <c r="J52" s="152"/>
      <c r="K52" s="126"/>
      <c r="L52" s="126"/>
      <c r="M52" s="126"/>
      <c r="N52" s="72"/>
      <c r="O52" s="74">
        <f>SUM(O50:O51)</f>
        <v>550000</v>
      </c>
      <c r="P52" s="74">
        <f>SUM(P50:P51)</f>
        <v>550000</v>
      </c>
      <c r="Q52" s="74">
        <f>SUM(Q50:Q51)</f>
        <v>17333.36</v>
      </c>
      <c r="R52" s="74">
        <f>Q52/O52</f>
        <v>3.15152E-2</v>
      </c>
      <c r="S52" s="87">
        <f>Q52/P52</f>
        <v>3.15152E-2</v>
      </c>
      <c r="T52" s="279"/>
      <c r="U52" s="165"/>
      <c r="V52" s="279"/>
      <c r="W52" s="126"/>
      <c r="X52" s="126"/>
      <c r="Y52" s="9"/>
      <c r="Z52" s="9"/>
    </row>
    <row r="53" spans="1:26" ht="17.25" thickTop="1" thickBot="1" x14ac:dyDescent="0.3">
      <c r="A53" s="26">
        <v>13</v>
      </c>
      <c r="B53" s="26" t="s">
        <v>28</v>
      </c>
      <c r="C53" s="27">
        <v>39713</v>
      </c>
      <c r="D53" s="27">
        <v>39868</v>
      </c>
      <c r="E53" s="27">
        <v>39882</v>
      </c>
      <c r="F53" s="27">
        <v>40148</v>
      </c>
      <c r="G53" s="28" t="s">
        <v>90</v>
      </c>
      <c r="H53" s="28" t="s">
        <v>90</v>
      </c>
      <c r="I53" s="142">
        <v>244350</v>
      </c>
      <c r="J53" s="136" t="s">
        <v>128</v>
      </c>
      <c r="K53" s="118" t="s">
        <v>80</v>
      </c>
      <c r="L53" s="118"/>
      <c r="M53" s="118"/>
      <c r="N53" s="3" t="s">
        <v>79</v>
      </c>
      <c r="O53" s="54">
        <v>1498000</v>
      </c>
      <c r="P53" s="54">
        <v>1498000</v>
      </c>
      <c r="Q53" s="54">
        <v>301132</v>
      </c>
      <c r="R53" s="173">
        <f>Q53/O53</f>
        <v>0.20102269692923899</v>
      </c>
      <c r="S53" s="88">
        <f>Q53/P53</f>
        <v>0.20102269692923899</v>
      </c>
      <c r="T53" s="257">
        <v>40203</v>
      </c>
      <c r="U53" s="27">
        <f ca="1">TODAY()</f>
        <v>41317</v>
      </c>
      <c r="V53" s="257">
        <v>41455</v>
      </c>
      <c r="W53" s="118">
        <f ca="1">((U53-T53)/30)/41.19</f>
        <v>0.90151331229262766</v>
      </c>
      <c r="X53" s="118"/>
      <c r="Y53" s="26"/>
      <c r="Z53" s="26"/>
    </row>
    <row r="54" spans="1:26" ht="17.25" thickTop="1" thickBot="1" x14ac:dyDescent="0.3">
      <c r="A54" s="26"/>
      <c r="B54" s="26"/>
      <c r="C54" s="41"/>
      <c r="D54" s="41"/>
      <c r="E54" s="41"/>
      <c r="F54" s="61"/>
      <c r="G54" s="26"/>
      <c r="H54" s="26"/>
      <c r="I54" s="146"/>
      <c r="J54" s="153"/>
      <c r="K54" s="127"/>
      <c r="L54" s="127"/>
      <c r="M54" s="127"/>
      <c r="N54" s="6" t="s">
        <v>80</v>
      </c>
      <c r="O54" s="54">
        <v>2568000</v>
      </c>
      <c r="P54" s="54">
        <v>2568000</v>
      </c>
      <c r="Q54" s="54">
        <v>1193877</v>
      </c>
      <c r="R54" s="173">
        <f t="shared" ref="R54:R55" si="16">Q54/O54</f>
        <v>0.46490537383177571</v>
      </c>
      <c r="S54" s="88">
        <f>Q54/P54</f>
        <v>0.46490537383177571</v>
      </c>
      <c r="T54" s="280"/>
      <c r="U54" s="157"/>
      <c r="V54" s="280"/>
      <c r="W54" s="127"/>
      <c r="X54" s="127"/>
      <c r="Y54" s="26"/>
      <c r="Z54" s="26"/>
    </row>
    <row r="55" spans="1:26" ht="17.25" thickTop="1" thickBot="1" x14ac:dyDescent="0.3">
      <c r="A55" s="26"/>
      <c r="B55" s="26"/>
      <c r="C55" s="41"/>
      <c r="D55" s="41"/>
      <c r="E55" s="41"/>
      <c r="F55" s="61"/>
      <c r="G55" s="26"/>
      <c r="H55" s="26"/>
      <c r="I55" s="146"/>
      <c r="J55" s="153"/>
      <c r="K55" s="127"/>
      <c r="L55" s="127"/>
      <c r="M55" s="127"/>
      <c r="N55" s="6" t="s">
        <v>82</v>
      </c>
      <c r="O55" s="54">
        <v>214000</v>
      </c>
      <c r="P55" s="54">
        <v>214000</v>
      </c>
      <c r="Q55" s="54">
        <v>178425</v>
      </c>
      <c r="R55" s="173">
        <f t="shared" si="16"/>
        <v>0.83376168224299063</v>
      </c>
      <c r="S55" s="88">
        <f>Q55/P55</f>
        <v>0.83376168224299063</v>
      </c>
      <c r="T55" s="280"/>
      <c r="U55" s="157"/>
      <c r="V55" s="280"/>
      <c r="W55" s="127"/>
      <c r="X55" s="127"/>
      <c r="Y55" s="26"/>
      <c r="Z55" s="26"/>
    </row>
    <row r="56" spans="1:26" ht="16.5" thickBot="1" x14ac:dyDescent="0.3">
      <c r="A56" s="73"/>
      <c r="B56" s="26"/>
      <c r="C56" s="41"/>
      <c r="D56" s="41"/>
      <c r="E56" s="41"/>
      <c r="F56" s="61"/>
      <c r="G56" s="26"/>
      <c r="H56" s="26"/>
      <c r="I56" s="146"/>
      <c r="J56" s="154"/>
      <c r="K56" s="128"/>
      <c r="L56" s="128"/>
      <c r="M56" s="128"/>
      <c r="N56" s="67"/>
      <c r="O56" s="74">
        <f>SUM(O53:O55)</f>
        <v>4280000</v>
      </c>
      <c r="P56" s="74">
        <f>SUM(P53:P55)</f>
        <v>4280000</v>
      </c>
      <c r="Q56" s="74">
        <f>SUM(Q53:Q55)</f>
        <v>1673434</v>
      </c>
      <c r="R56" s="172">
        <f>Q56/O56</f>
        <v>0.3909892523364486</v>
      </c>
      <c r="S56" s="87">
        <f>Q56/P56</f>
        <v>0.3909892523364486</v>
      </c>
      <c r="T56" s="281"/>
      <c r="U56" s="73"/>
      <c r="V56" s="281"/>
      <c r="W56" s="128"/>
      <c r="X56" s="128"/>
      <c r="Y56" s="26"/>
      <c r="Z56" s="26"/>
    </row>
    <row r="57" spans="1:26" ht="17.25" thickTop="1" thickBot="1" x14ac:dyDescent="0.3">
      <c r="A57" s="48">
        <v>14</v>
      </c>
      <c r="B57" s="9" t="s">
        <v>29</v>
      </c>
      <c r="C57" s="10">
        <v>40063</v>
      </c>
      <c r="D57" s="24"/>
      <c r="E57" s="24" t="s">
        <v>26</v>
      </c>
      <c r="F57" s="58"/>
      <c r="G57" s="49"/>
      <c r="H57" s="49"/>
      <c r="I57" s="140">
        <v>63000</v>
      </c>
      <c r="J57" s="137" t="s">
        <v>129</v>
      </c>
      <c r="K57" s="120" t="s">
        <v>79</v>
      </c>
      <c r="L57" s="120"/>
      <c r="M57" s="120"/>
      <c r="N57" s="13" t="s">
        <v>79</v>
      </c>
      <c r="O57" s="55">
        <v>2578700</v>
      </c>
      <c r="P57" s="55">
        <v>0</v>
      </c>
      <c r="Q57" s="55">
        <v>0</v>
      </c>
      <c r="R57" s="176">
        <f>Q57/O57</f>
        <v>0</v>
      </c>
      <c r="S57" s="84">
        <f>IF(P57=0,0,Q57/P57)</f>
        <v>0</v>
      </c>
      <c r="T57" s="269"/>
      <c r="U57" s="156"/>
      <c r="V57" s="269"/>
      <c r="W57" s="120"/>
      <c r="X57" s="120"/>
      <c r="Y57" s="50"/>
      <c r="Z57" s="50"/>
    </row>
    <row r="58" spans="1:26" ht="17.25" thickTop="1" thickBot="1" x14ac:dyDescent="0.3">
      <c r="A58" s="51"/>
      <c r="B58" s="9"/>
      <c r="C58" s="10"/>
      <c r="D58" s="24"/>
      <c r="E58" s="24"/>
      <c r="F58" s="58"/>
      <c r="G58" s="49"/>
      <c r="H58" s="49"/>
      <c r="I58" s="140"/>
      <c r="J58" s="137"/>
      <c r="K58" s="120"/>
      <c r="L58" s="120"/>
      <c r="M58" s="120"/>
      <c r="N58" s="13" t="s">
        <v>80</v>
      </c>
      <c r="O58" s="55">
        <v>979050</v>
      </c>
      <c r="P58" s="55">
        <v>0</v>
      </c>
      <c r="Q58" s="55">
        <v>0</v>
      </c>
      <c r="R58" s="176">
        <f t="shared" ref="R58:R59" si="17">Q58/O58</f>
        <v>0</v>
      </c>
      <c r="S58" s="84">
        <f t="shared" ref="S58:S59" si="18">IF(P58=0,0,Q58/P58)</f>
        <v>0</v>
      </c>
      <c r="T58" s="269"/>
      <c r="U58" s="156"/>
      <c r="V58" s="269"/>
      <c r="W58" s="120"/>
      <c r="X58" s="120"/>
      <c r="Y58" s="50"/>
      <c r="Z58" s="50"/>
    </row>
    <row r="59" spans="1:26" ht="17.25" thickTop="1" thickBot="1" x14ac:dyDescent="0.3">
      <c r="A59" s="51"/>
      <c r="B59" s="9"/>
      <c r="C59" s="10"/>
      <c r="D59" s="24"/>
      <c r="E59" s="24"/>
      <c r="F59" s="58"/>
      <c r="G59" s="49"/>
      <c r="H59" s="49"/>
      <c r="I59" s="140"/>
      <c r="J59" s="137"/>
      <c r="K59" s="120"/>
      <c r="L59" s="120"/>
      <c r="M59" s="120"/>
      <c r="N59" s="13" t="s">
        <v>82</v>
      </c>
      <c r="O59" s="55">
        <v>442250</v>
      </c>
      <c r="P59" s="55">
        <v>0</v>
      </c>
      <c r="Q59" s="55">
        <v>0</v>
      </c>
      <c r="R59" s="176">
        <f t="shared" si="17"/>
        <v>0</v>
      </c>
      <c r="S59" s="84">
        <f t="shared" si="18"/>
        <v>0</v>
      </c>
      <c r="T59" s="269"/>
      <c r="U59" s="156"/>
      <c r="V59" s="269"/>
      <c r="W59" s="120"/>
      <c r="X59" s="120"/>
      <c r="Y59" s="50"/>
      <c r="Z59" s="50"/>
    </row>
    <row r="60" spans="1:26" ht="17.25" thickTop="1" thickBot="1" x14ac:dyDescent="0.3">
      <c r="A60" s="51"/>
      <c r="B60" s="9"/>
      <c r="C60" s="10"/>
      <c r="D60" s="24"/>
      <c r="E60" s="24"/>
      <c r="F60" s="58"/>
      <c r="G60" s="49"/>
      <c r="H60" s="49"/>
      <c r="I60" s="140"/>
      <c r="J60" s="150"/>
      <c r="K60" s="124"/>
      <c r="L60" s="124"/>
      <c r="M60" s="124"/>
      <c r="N60" s="72"/>
      <c r="O60" s="74">
        <f>SUM(O57:O59)</f>
        <v>4000000</v>
      </c>
      <c r="P60" s="74">
        <f>SUM(P57:P59)</f>
        <v>0</v>
      </c>
      <c r="Q60" s="74">
        <f>SUM(Q57:Q59)</f>
        <v>0</v>
      </c>
      <c r="R60" s="172">
        <f>Q60/O60</f>
        <v>0</v>
      </c>
      <c r="S60" s="86">
        <f>IF(P60=0,0,Q60/P60)</f>
        <v>0</v>
      </c>
      <c r="T60" s="275"/>
      <c r="U60" s="166"/>
      <c r="V60" s="275"/>
      <c r="W60" s="124"/>
      <c r="X60" s="124"/>
      <c r="Y60" s="50"/>
      <c r="Z60" s="50"/>
    </row>
    <row r="61" spans="1:26" ht="17.25" thickTop="1" thickBot="1" x14ac:dyDescent="0.3">
      <c r="A61" s="2">
        <v>15</v>
      </c>
      <c r="B61" s="26" t="s">
        <v>30</v>
      </c>
      <c r="C61" s="27">
        <v>39769</v>
      </c>
      <c r="D61" s="27">
        <v>39835</v>
      </c>
      <c r="E61" s="27">
        <v>39882</v>
      </c>
      <c r="F61" s="27">
        <v>40026</v>
      </c>
      <c r="G61" s="28" t="s">
        <v>90</v>
      </c>
      <c r="H61" s="28" t="s">
        <v>90</v>
      </c>
      <c r="I61" s="142"/>
      <c r="J61" s="136"/>
      <c r="K61" s="118" t="s">
        <v>80</v>
      </c>
      <c r="L61" s="118"/>
      <c r="M61" s="118"/>
      <c r="N61" s="3" t="s">
        <v>79</v>
      </c>
      <c r="O61" s="54">
        <v>1690814</v>
      </c>
      <c r="P61" s="54">
        <v>1690814</v>
      </c>
      <c r="Q61" s="54">
        <v>1667350</v>
      </c>
      <c r="R61" s="173">
        <f>Q61/O61</f>
        <v>0.98612266044638852</v>
      </c>
      <c r="S61" s="88">
        <f t="shared" ref="S61:S68" si="19">Q61/P61</f>
        <v>0.98612266044638852</v>
      </c>
      <c r="T61" s="257" t="s">
        <v>132</v>
      </c>
      <c r="U61" s="27">
        <f ca="1">TODAY()</f>
        <v>41317</v>
      </c>
      <c r="V61" s="257">
        <v>41090</v>
      </c>
      <c r="W61" s="118">
        <f>((V61-T61)/30)/33.15</f>
        <v>1.004524886877828</v>
      </c>
      <c r="X61" s="118"/>
      <c r="Y61" s="42"/>
      <c r="Z61" s="42"/>
    </row>
    <row r="62" spans="1:26" ht="17.25" thickTop="1" thickBot="1" x14ac:dyDescent="0.3">
      <c r="A62" s="52"/>
      <c r="B62" s="26"/>
      <c r="C62" s="27"/>
      <c r="D62" s="27"/>
      <c r="E62" s="27"/>
      <c r="F62" s="61"/>
      <c r="G62" s="28"/>
      <c r="H62" s="28"/>
      <c r="I62" s="142"/>
      <c r="J62" s="136"/>
      <c r="K62" s="118"/>
      <c r="L62" s="118"/>
      <c r="M62" s="118"/>
      <c r="N62" s="6" t="s">
        <v>80</v>
      </c>
      <c r="O62" s="54">
        <v>2501128</v>
      </c>
      <c r="P62" s="54">
        <v>2501128</v>
      </c>
      <c r="Q62" s="54">
        <v>2463383</v>
      </c>
      <c r="R62" s="173">
        <f t="shared" ref="R62:R63" si="20">Q62/O62</f>
        <v>0.98490880914531365</v>
      </c>
      <c r="S62" s="79">
        <f t="shared" si="19"/>
        <v>0.98490880914531365</v>
      </c>
      <c r="T62" s="267"/>
      <c r="U62" s="159"/>
      <c r="V62" s="267"/>
      <c r="W62" s="118"/>
      <c r="X62" s="118"/>
      <c r="Y62" s="42"/>
      <c r="Z62" s="42"/>
    </row>
    <row r="63" spans="1:26" ht="17.25" thickTop="1" thickBot="1" x14ac:dyDescent="0.3">
      <c r="A63" s="52"/>
      <c r="B63" s="26"/>
      <c r="C63" s="27"/>
      <c r="D63" s="27"/>
      <c r="E63" s="27"/>
      <c r="F63" s="61"/>
      <c r="G63" s="28"/>
      <c r="H63" s="28"/>
      <c r="I63" s="142"/>
      <c r="J63" s="136"/>
      <c r="K63" s="118"/>
      <c r="L63" s="118"/>
      <c r="M63" s="118"/>
      <c r="N63" s="6" t="s">
        <v>82</v>
      </c>
      <c r="O63" s="54">
        <v>192814</v>
      </c>
      <c r="P63" s="54">
        <v>192814</v>
      </c>
      <c r="Q63" s="54">
        <v>192376</v>
      </c>
      <c r="R63" s="173">
        <f t="shared" si="20"/>
        <v>0.99772838071924241</v>
      </c>
      <c r="S63" s="79">
        <f t="shared" si="19"/>
        <v>0.99772838071924241</v>
      </c>
      <c r="T63" s="267"/>
      <c r="U63" s="159"/>
      <c r="V63" s="267"/>
      <c r="W63" s="118"/>
      <c r="X63" s="118"/>
      <c r="Y63" s="42"/>
      <c r="Z63" s="42"/>
    </row>
    <row r="64" spans="1:26" ht="16.5" thickBot="1" x14ac:dyDescent="0.3">
      <c r="A64" s="52"/>
      <c r="B64" s="26"/>
      <c r="C64" s="27"/>
      <c r="D64" s="27"/>
      <c r="E64" s="27"/>
      <c r="F64" s="61"/>
      <c r="G64" s="28"/>
      <c r="H64" s="28"/>
      <c r="I64" s="142"/>
      <c r="J64" s="148"/>
      <c r="K64" s="119"/>
      <c r="L64" s="119"/>
      <c r="M64" s="119"/>
      <c r="N64" s="67"/>
      <c r="O64" s="74">
        <f>SUM(O61:O63)</f>
        <v>4384756</v>
      </c>
      <c r="P64" s="74">
        <f>SUM(P61:P63)</f>
        <v>4384756</v>
      </c>
      <c r="Q64" s="74">
        <f>SUM(Q61:Q63)</f>
        <v>4323109</v>
      </c>
      <c r="R64" s="172">
        <f>Q64/O64</f>
        <v>0.98594060878187972</v>
      </c>
      <c r="S64" s="87">
        <f t="shared" si="19"/>
        <v>0.98594060878187972</v>
      </c>
      <c r="T64" s="268"/>
      <c r="U64" s="69"/>
      <c r="V64" s="268"/>
      <c r="W64" s="119"/>
      <c r="X64" s="119"/>
      <c r="Y64" s="42"/>
      <c r="Z64" s="42"/>
    </row>
    <row r="65" spans="1:26" ht="16.5" thickBot="1" x14ac:dyDescent="0.3">
      <c r="A65" s="9">
        <v>16</v>
      </c>
      <c r="B65" s="9" t="s">
        <v>31</v>
      </c>
      <c r="C65" s="10">
        <v>39665</v>
      </c>
      <c r="D65" s="10">
        <v>40212</v>
      </c>
      <c r="E65" s="10">
        <v>40255</v>
      </c>
      <c r="F65" s="10" t="s">
        <v>98</v>
      </c>
      <c r="G65" s="12" t="s">
        <v>90</v>
      </c>
      <c r="H65" s="9"/>
      <c r="I65" s="145"/>
      <c r="J65" s="151"/>
      <c r="K65" s="120" t="s">
        <v>80</v>
      </c>
      <c r="L65" s="120"/>
      <c r="M65" s="120"/>
      <c r="N65" s="13" t="s">
        <v>79</v>
      </c>
      <c r="O65" s="55">
        <v>2180000</v>
      </c>
      <c r="P65" s="55">
        <v>1988247</v>
      </c>
      <c r="Q65" s="55">
        <v>772259</v>
      </c>
      <c r="R65" s="176">
        <f>Q65/O65</f>
        <v>0.35424724770642202</v>
      </c>
      <c r="S65" s="84">
        <f t="shared" si="19"/>
        <v>0.38841200313643126</v>
      </c>
      <c r="T65" s="256" t="s">
        <v>131</v>
      </c>
      <c r="U65" s="10">
        <f ca="1">TODAY()</f>
        <v>41317</v>
      </c>
      <c r="V65" s="256">
        <v>41517</v>
      </c>
      <c r="W65" s="120">
        <f ca="1">((U65-T65)/30)/34</f>
        <v>0.82156862745098036</v>
      </c>
      <c r="X65" s="120"/>
      <c r="Y65" s="9"/>
      <c r="Z65" s="9"/>
    </row>
    <row r="66" spans="1:26" ht="16.5" thickBot="1" x14ac:dyDescent="0.3">
      <c r="A66" s="9"/>
      <c r="B66" s="9"/>
      <c r="C66" s="24"/>
      <c r="D66" s="24"/>
      <c r="E66" s="24"/>
      <c r="F66" s="58"/>
      <c r="G66" s="9"/>
      <c r="H66" s="9"/>
      <c r="I66" s="145"/>
      <c r="J66" s="151"/>
      <c r="K66" s="125"/>
      <c r="L66" s="125"/>
      <c r="M66" s="125"/>
      <c r="N66" s="13" t="s">
        <v>80</v>
      </c>
      <c r="O66" s="55">
        <v>1995000</v>
      </c>
      <c r="P66" s="55">
        <v>1353269</v>
      </c>
      <c r="Q66" s="55">
        <v>450671</v>
      </c>
      <c r="R66" s="176">
        <f t="shared" ref="R66:R67" si="21">Q66/O66</f>
        <v>0.22590025062656641</v>
      </c>
      <c r="S66" s="84">
        <f t="shared" si="19"/>
        <v>0.33302395902071208</v>
      </c>
      <c r="T66" s="278"/>
      <c r="U66" s="161"/>
      <c r="V66" s="278"/>
      <c r="W66" s="125"/>
      <c r="X66" s="125"/>
      <c r="Y66" s="9"/>
      <c r="Z66" s="9"/>
    </row>
    <row r="67" spans="1:26" ht="16.5" thickBot="1" x14ac:dyDescent="0.3">
      <c r="A67" s="9"/>
      <c r="B67" s="9"/>
      <c r="C67" s="24"/>
      <c r="D67" s="24"/>
      <c r="E67" s="24"/>
      <c r="F67" s="58"/>
      <c r="G67" s="9"/>
      <c r="H67" s="9"/>
      <c r="I67" s="145"/>
      <c r="J67" s="151"/>
      <c r="K67" s="125"/>
      <c r="L67" s="125"/>
      <c r="M67" s="125"/>
      <c r="N67" s="13" t="s">
        <v>82</v>
      </c>
      <c r="O67" s="55">
        <v>315000</v>
      </c>
      <c r="P67" s="55">
        <v>120005</v>
      </c>
      <c r="Q67" s="55">
        <v>0</v>
      </c>
      <c r="R67" s="176">
        <f t="shared" si="21"/>
        <v>0</v>
      </c>
      <c r="S67" s="84">
        <f t="shared" si="19"/>
        <v>0</v>
      </c>
      <c r="T67" s="278"/>
      <c r="U67" s="161"/>
      <c r="V67" s="278"/>
      <c r="W67" s="125"/>
      <c r="X67" s="125"/>
      <c r="Y67" s="9"/>
      <c r="Z67" s="9"/>
    </row>
    <row r="68" spans="1:26" x14ac:dyDescent="0.25">
      <c r="O68" s="78">
        <f>SUM(O65:O67)</f>
        <v>4490000</v>
      </c>
      <c r="P68" s="78">
        <f>SUM(P65:P67)</f>
        <v>3461521</v>
      </c>
      <c r="Q68" s="78">
        <f>SUM(Q65:Q67)</f>
        <v>1222930</v>
      </c>
      <c r="R68" s="179">
        <f>Q68/O68</f>
        <v>0.2723674832962138</v>
      </c>
      <c r="S68" s="203">
        <f t="shared" si="19"/>
        <v>0.35329267105414064</v>
      </c>
      <c r="T68" s="276"/>
    </row>
  </sheetData>
  <mergeCells count="28">
    <mergeCell ref="Y1:Y2"/>
    <mergeCell ref="Z1:Z2"/>
    <mergeCell ref="C1:C2"/>
    <mergeCell ref="D1:D2"/>
    <mergeCell ref="T1:W1"/>
    <mergeCell ref="N1:S1"/>
    <mergeCell ref="I1:I2"/>
    <mergeCell ref="J1:J2"/>
    <mergeCell ref="X1:X2"/>
    <mergeCell ref="B1:B2"/>
    <mergeCell ref="E1:E2"/>
    <mergeCell ref="F1:F2"/>
    <mergeCell ref="G1:G2"/>
    <mergeCell ref="H1:H2"/>
    <mergeCell ref="G32:G33"/>
    <mergeCell ref="H32:H33"/>
    <mergeCell ref="I32:I33"/>
    <mergeCell ref="A11:A12"/>
    <mergeCell ref="B11:B12"/>
    <mergeCell ref="C11:C12"/>
    <mergeCell ref="G11:G12"/>
    <mergeCell ref="H11:H12"/>
    <mergeCell ref="I11:I12"/>
    <mergeCell ref="A32:A33"/>
    <mergeCell ref="B32:B33"/>
    <mergeCell ref="C32:C33"/>
    <mergeCell ref="D32:D33"/>
    <mergeCell ref="F32:F33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"/>
  <sheetViews>
    <sheetView topLeftCell="A3" zoomScale="75" zoomScaleNormal="75" workbookViewId="0">
      <selection activeCell="U21" sqref="U21"/>
    </sheetView>
  </sheetViews>
  <sheetFormatPr defaultRowHeight="15" x14ac:dyDescent="0.25"/>
  <cols>
    <col min="1" max="1" width="15.85546875" customWidth="1"/>
    <col min="2" max="2" width="12" customWidth="1"/>
    <col min="3" max="3" width="10.85546875" customWidth="1"/>
    <col min="5" max="5" width="10.7109375" customWidth="1"/>
    <col min="6" max="6" width="11.140625" customWidth="1"/>
    <col min="10" max="11" width="12.140625" customWidth="1"/>
    <col min="12" max="12" width="12.42578125" customWidth="1"/>
    <col min="14" max="14" width="10.85546875" customWidth="1"/>
    <col min="15" max="15" width="9.5703125" customWidth="1"/>
  </cols>
  <sheetData>
    <row r="2" spans="1:17" x14ac:dyDescent="0.25">
      <c r="A2" s="186" t="s">
        <v>157</v>
      </c>
    </row>
    <row r="3" spans="1:17" x14ac:dyDescent="0.25">
      <c r="A3" s="187"/>
      <c r="B3" s="188" t="s">
        <v>138</v>
      </c>
      <c r="C3" s="188" t="s">
        <v>139</v>
      </c>
      <c r="D3" s="188" t="s">
        <v>140</v>
      </c>
      <c r="E3" s="188" t="s">
        <v>141</v>
      </c>
      <c r="F3" s="188" t="s">
        <v>142</v>
      </c>
      <c r="G3" s="188" t="s">
        <v>143</v>
      </c>
      <c r="H3" s="188" t="s">
        <v>144</v>
      </c>
      <c r="I3" s="188" t="s">
        <v>145</v>
      </c>
      <c r="J3" s="188" t="s">
        <v>146</v>
      </c>
      <c r="K3" s="188" t="s">
        <v>147</v>
      </c>
      <c r="L3" s="188" t="s">
        <v>148</v>
      </c>
      <c r="M3" s="188" t="s">
        <v>149</v>
      </c>
      <c r="N3" s="188" t="s">
        <v>150</v>
      </c>
      <c r="O3" s="188" t="s">
        <v>151</v>
      </c>
      <c r="P3" s="188" t="s">
        <v>152</v>
      </c>
      <c r="Q3" s="188" t="s">
        <v>153</v>
      </c>
    </row>
    <row r="4" spans="1:17" ht="45" x14ac:dyDescent="0.25">
      <c r="A4" s="189" t="s">
        <v>156</v>
      </c>
      <c r="B4" s="190">
        <f ca="1">'Countries with NPs'!W3</f>
        <v>0.95476190476190481</v>
      </c>
      <c r="C4" s="190">
        <f ca="1">'Countries with NPs'!W7</f>
        <v>0.83484848484848484</v>
      </c>
      <c r="D4" s="190">
        <f ca="1">'Countries with NPs'!W12</f>
        <v>0.98017539980838686</v>
      </c>
      <c r="E4" s="190">
        <f ca="1">'Countries with NPs'!W16</f>
        <v>0.59743589743589742</v>
      </c>
      <c r="F4" s="190">
        <f>'Countries with NPs'!W20</f>
        <v>0.99509803921568629</v>
      </c>
      <c r="G4" s="190">
        <f ca="1">'Countries with NPs'!W24</f>
        <v>0.17666666666666667</v>
      </c>
      <c r="H4" s="190">
        <f ca="1">'Countries with NPs'!W28</f>
        <v>0.72855359372213302</v>
      </c>
      <c r="I4" s="190">
        <f ca="1">'Countries with NPs'!W32</f>
        <v>0.6615944426066821</v>
      </c>
      <c r="J4" s="190">
        <f ca="1">'Countries with NPs'!W37</f>
        <v>0.51590633454613311</v>
      </c>
      <c r="K4" s="190">
        <f ca="1">'Countries with NPs'!W41</f>
        <v>0.88412698412698409</v>
      </c>
      <c r="L4" s="190">
        <f ca="1">'Countries with NPs'!W45</f>
        <v>7.6639227930740864E-2</v>
      </c>
      <c r="M4" s="190">
        <f ca="1">'Countries with NPs'!W49</f>
        <v>0.86111111111111116</v>
      </c>
      <c r="N4" s="190">
        <f ca="1">'Countries with NPs'!W53</f>
        <v>0.90151331229262766</v>
      </c>
      <c r="O4" s="190">
        <f>'Countries with NPs'!W57</f>
        <v>0</v>
      </c>
      <c r="P4" s="190">
        <f>'Countries with NPs'!W61</f>
        <v>1.004524886877828</v>
      </c>
      <c r="Q4" s="190">
        <f ca="1">'Countries with NPs'!W65</f>
        <v>0.82156862745098036</v>
      </c>
    </row>
    <row r="5" spans="1:17" ht="44.25" customHeight="1" x14ac:dyDescent="0.25">
      <c r="A5" s="189" t="s">
        <v>155</v>
      </c>
      <c r="B5" s="190">
        <f>'Countries with NPs'!R6</f>
        <v>1.7469073916737465E-2</v>
      </c>
      <c r="C5" s="190">
        <f>'Countries with NPs'!R10</f>
        <v>3.0845872690622552E-2</v>
      </c>
      <c r="D5" s="190">
        <f>'Countries with NPs'!R15</f>
        <v>0.71994094701484446</v>
      </c>
      <c r="E5" s="201">
        <f>'Countries with NPs'!R19</f>
        <v>6.9813032499999997E-2</v>
      </c>
      <c r="F5" s="190">
        <f>'Countries with NPs'!R23</f>
        <v>0.78587872613721932</v>
      </c>
      <c r="G5" s="190">
        <f>'Countries with NPs'!R27</f>
        <v>0</v>
      </c>
      <c r="H5" s="190">
        <f>'Countries with NPs'!R31</f>
        <v>0.21772207547169811</v>
      </c>
      <c r="I5" s="190">
        <f>'Countries with NPs'!R36</f>
        <v>2.2221326917189296E-2</v>
      </c>
      <c r="J5" s="190">
        <f>'Countries with NPs'!R40</f>
        <v>4.734702386715596E-2</v>
      </c>
      <c r="K5" s="190">
        <f>'Countries with NPs'!R44</f>
        <v>0.34423599999999999</v>
      </c>
      <c r="L5" s="190">
        <f>'Countries with NPs'!R48</f>
        <v>0</v>
      </c>
      <c r="M5" s="191">
        <f>'Countries with NPs'!R52</f>
        <v>3.15152E-2</v>
      </c>
      <c r="N5" s="190">
        <f>'Countries with NPs'!R56</f>
        <v>0.3909892523364486</v>
      </c>
      <c r="O5" s="190">
        <f>'Countries with NPs'!R60</f>
        <v>0</v>
      </c>
      <c r="P5" s="190">
        <f>'Countries with NPs'!R64</f>
        <v>0.98594060878187972</v>
      </c>
      <c r="Q5" s="190">
        <f>'Countries with NPs'!R68</f>
        <v>0.2723674832962138</v>
      </c>
    </row>
    <row r="6" spans="1:17" ht="38.25" hidden="1" customHeight="1" x14ac:dyDescent="0.25">
      <c r="A6" s="184" t="s">
        <v>154</v>
      </c>
      <c r="B6" s="183">
        <f>'Countries with NPs'!S6</f>
        <v>6.7632138349005597E-2</v>
      </c>
      <c r="C6" s="183">
        <f>'Countries with NPs'!S10</f>
        <v>3.0845872690622552E-2</v>
      </c>
      <c r="D6" s="183">
        <f>'Countries with NPs'!S15</f>
        <v>0.71994094701484446</v>
      </c>
      <c r="E6" s="183">
        <f>'Countries with NPs'!S19</f>
        <v>6.9813032499999997E-2</v>
      </c>
      <c r="F6" s="183">
        <f>'Countries with NPs'!S23</f>
        <v>0.78587872613721932</v>
      </c>
      <c r="G6" s="183">
        <f>'Countries with NPs'!S27</f>
        <v>0</v>
      </c>
      <c r="H6" s="183">
        <f>'Countries with NPs'!S31</f>
        <v>0.33743318166399588</v>
      </c>
      <c r="I6" s="183">
        <f>'Countries with NPs'!S36</f>
        <v>5.4785069017014042E-2</v>
      </c>
      <c r="J6" s="183">
        <f>'Countries with NPs'!S40</f>
        <v>4.734702386715596E-2</v>
      </c>
      <c r="K6" s="183">
        <f>'Countries with NPs'!S44</f>
        <v>0.34423599999999999</v>
      </c>
      <c r="L6" s="183">
        <f>'Countries with NPs'!S48</f>
        <v>0</v>
      </c>
      <c r="M6" s="183">
        <f>'Countries with NPs'!S52</f>
        <v>3.15152E-2</v>
      </c>
      <c r="N6" s="183">
        <f>'Countries with NPs'!S56</f>
        <v>0.3909892523364486</v>
      </c>
      <c r="O6" s="183">
        <f>'Countries with NPs'!S60</f>
        <v>0</v>
      </c>
      <c r="P6" s="183">
        <f>'Countries with NPs'!S64</f>
        <v>0.98594060878187972</v>
      </c>
      <c r="Q6" s="183">
        <f>'Countries with NPs'!S68</f>
        <v>0.35329267105414064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8"/>
  <sheetViews>
    <sheetView zoomScale="75" zoomScaleNormal="75" workbookViewId="0">
      <selection activeCell="B29" sqref="B29"/>
    </sheetView>
  </sheetViews>
  <sheetFormatPr defaultRowHeight="15" x14ac:dyDescent="0.25"/>
  <cols>
    <col min="1" max="1" width="33.140625" bestFit="1" customWidth="1"/>
    <col min="2" max="2" width="18" customWidth="1"/>
    <col min="3" max="3" width="11.42578125" bestFit="1" customWidth="1"/>
    <col min="4" max="9" width="11.140625" bestFit="1" customWidth="1"/>
    <col min="10" max="10" width="11.42578125" bestFit="1" customWidth="1"/>
    <col min="11" max="11" width="12" bestFit="1" customWidth="1"/>
    <col min="12" max="12" width="11.85546875" bestFit="1" customWidth="1"/>
    <col min="13" max="13" width="9.42578125" bestFit="1" customWidth="1"/>
    <col min="14" max="17" width="11.140625" bestFit="1" customWidth="1"/>
    <col min="18" max="18" width="13.140625" customWidth="1"/>
    <col min="19" max="19" width="18.140625" customWidth="1"/>
    <col min="20" max="20" width="16.140625" customWidth="1"/>
    <col min="21" max="21" width="16.7109375" customWidth="1"/>
    <col min="22" max="22" width="14.28515625" customWidth="1"/>
    <col min="23" max="23" width="14.85546875" customWidth="1"/>
  </cols>
  <sheetData>
    <row r="2" spans="1:22" x14ac:dyDescent="0.25">
      <c r="A2" s="186" t="s">
        <v>157</v>
      </c>
    </row>
    <row r="3" spans="1:22" x14ac:dyDescent="0.25">
      <c r="A3" s="187"/>
      <c r="B3" s="188" t="s">
        <v>138</v>
      </c>
      <c r="C3" s="188" t="s">
        <v>139</v>
      </c>
      <c r="D3" s="188" t="s">
        <v>140</v>
      </c>
      <c r="E3" s="188" t="s">
        <v>141</v>
      </c>
      <c r="F3" s="188" t="s">
        <v>142</v>
      </c>
      <c r="G3" s="188" t="s">
        <v>143</v>
      </c>
      <c r="H3" s="188" t="s">
        <v>144</v>
      </c>
      <c r="I3" s="188" t="s">
        <v>145</v>
      </c>
      <c r="J3" s="188" t="s">
        <v>146</v>
      </c>
      <c r="K3" s="188" t="s">
        <v>147</v>
      </c>
      <c r="L3" s="188" t="s">
        <v>148</v>
      </c>
      <c r="M3" s="188" t="s">
        <v>149</v>
      </c>
      <c r="N3" s="188" t="s">
        <v>150</v>
      </c>
      <c r="O3" s="188" t="s">
        <v>151</v>
      </c>
      <c r="P3" s="188" t="s">
        <v>152</v>
      </c>
      <c r="Q3" s="188" t="s">
        <v>153</v>
      </c>
      <c r="R3" s="194" t="s">
        <v>161</v>
      </c>
      <c r="S3" s="194" t="s">
        <v>162</v>
      </c>
      <c r="T3" s="187"/>
    </row>
    <row r="4" spans="1:22" x14ac:dyDescent="0.25">
      <c r="A4" s="189" t="s">
        <v>158</v>
      </c>
      <c r="B4" s="192">
        <f>'Countries with NPs'!O6</f>
        <v>4708000</v>
      </c>
      <c r="C4" s="192">
        <f>'Countries with NPs'!O10</f>
        <v>3001350</v>
      </c>
      <c r="D4" s="192">
        <f>'Countries with NPs'!O15</f>
        <v>7383200</v>
      </c>
      <c r="E4" s="192">
        <f>'Countries with NPs'!O19</f>
        <v>4000000</v>
      </c>
      <c r="F4" s="192">
        <f>'Countries with NPs'!O23</f>
        <v>5644250</v>
      </c>
      <c r="G4" s="192">
        <f>'Countries with NPs'!O27</f>
        <v>4000000</v>
      </c>
      <c r="H4" s="192">
        <f>'Countries with NPs'!O31</f>
        <v>5300000</v>
      </c>
      <c r="I4" s="192">
        <f>'Countries with NPs'!O36</f>
        <v>6388884</v>
      </c>
      <c r="J4" s="192">
        <f>'Countries with NPs'!O40</f>
        <v>4720001</v>
      </c>
      <c r="K4" s="192">
        <f>'Countries with NPs'!O44</f>
        <v>500000</v>
      </c>
      <c r="L4" s="192">
        <f>'Countries with NPs'!O48</f>
        <v>4000000</v>
      </c>
      <c r="M4" s="192">
        <f>'Countries with NPs'!O52</f>
        <v>550000</v>
      </c>
      <c r="N4" s="192">
        <f>'Countries with NPs'!O56</f>
        <v>4280000</v>
      </c>
      <c r="O4" s="192">
        <f>'Countries with NPs'!O60</f>
        <v>4000000</v>
      </c>
      <c r="P4" s="192">
        <f>'Countries with NPs'!O64</f>
        <v>4384756</v>
      </c>
      <c r="Q4" s="192">
        <f>'Countries with NPs'!O68</f>
        <v>4490000</v>
      </c>
      <c r="R4" s="195">
        <f>SUM(B4:Q4)</f>
        <v>67350441</v>
      </c>
      <c r="S4" s="252">
        <f>R5/R4</f>
        <v>0.28408928502784414</v>
      </c>
      <c r="T4" s="254" t="s">
        <v>163</v>
      </c>
      <c r="U4" s="193"/>
      <c r="V4" s="196"/>
    </row>
    <row r="5" spans="1:22" ht="33.75" customHeight="1" x14ac:dyDescent="0.25">
      <c r="A5" s="189" t="s">
        <v>160</v>
      </c>
      <c r="B5" s="192">
        <f>'Countries with NPs'!Q6</f>
        <v>82244.399999999994</v>
      </c>
      <c r="C5" s="192">
        <f>'Countries with NPs'!Q10</f>
        <v>92579.26</v>
      </c>
      <c r="D5" s="192">
        <f>'Countries with NPs'!Q15</f>
        <v>5315468</v>
      </c>
      <c r="E5" s="192">
        <f>'Countries with NPs'!Q19</f>
        <v>279252.13</v>
      </c>
      <c r="F5" s="192">
        <f>'Countries with NPs'!Q23</f>
        <v>4435696</v>
      </c>
      <c r="G5" s="192">
        <f>'Countries with NPs'!Q27</f>
        <v>0</v>
      </c>
      <c r="H5" s="192">
        <f>'Countries with NPs'!Q31</f>
        <v>1153927</v>
      </c>
      <c r="I5" s="192">
        <f>'Countries with NPs'!Q36</f>
        <v>141969.48000000001</v>
      </c>
      <c r="J5" s="192">
        <f>'Countries with NPs'!Q40</f>
        <v>223478</v>
      </c>
      <c r="K5" s="192">
        <f>'Countries with NPs'!Q44</f>
        <v>172118</v>
      </c>
      <c r="L5" s="192">
        <f>'Countries with NPs'!Q48</f>
        <v>0</v>
      </c>
      <c r="M5" s="192">
        <f>'Countries with NPs'!Q52</f>
        <v>17333.36</v>
      </c>
      <c r="N5" s="192">
        <f>'Countries with NPs'!Q56</f>
        <v>1673434</v>
      </c>
      <c r="O5" s="192">
        <f>'Countries with NPs'!Q60</f>
        <v>0</v>
      </c>
      <c r="P5" s="192">
        <f>'Countries with NPs'!Q64</f>
        <v>4323109</v>
      </c>
      <c r="Q5" s="192">
        <f>'Countries with NPs'!Q68</f>
        <v>1222930</v>
      </c>
      <c r="R5" s="195">
        <f>SUM(B5:Q5)</f>
        <v>19133538.629999999</v>
      </c>
      <c r="S5" s="253"/>
      <c r="T5" s="255"/>
      <c r="U5" s="193"/>
      <c r="V5" s="193"/>
    </row>
    <row r="6" spans="1:22" x14ac:dyDescent="0.25">
      <c r="A6" s="189" t="s">
        <v>159</v>
      </c>
      <c r="B6" s="192">
        <f>'Countries with NPs'!P6</f>
        <v>1216055</v>
      </c>
      <c r="C6" s="192">
        <f t="shared" ref="C6:F7" si="0">C4</f>
        <v>3001350</v>
      </c>
      <c r="D6" s="192">
        <f t="shared" si="0"/>
        <v>7383200</v>
      </c>
      <c r="E6" s="192">
        <f t="shared" si="0"/>
        <v>4000000</v>
      </c>
      <c r="F6" s="192">
        <f t="shared" si="0"/>
        <v>5644250</v>
      </c>
      <c r="G6" s="192">
        <f>'Countries with NPs'!P27</f>
        <v>4000000</v>
      </c>
      <c r="H6" s="192">
        <f>'Countries with NPs'!P31</f>
        <v>3419720</v>
      </c>
      <c r="I6" s="192">
        <f>'Countries with NPs'!P36</f>
        <v>2591390</v>
      </c>
      <c r="J6" s="192">
        <f>'Countries with NPs'!P40</f>
        <v>4720001</v>
      </c>
      <c r="K6" s="192">
        <f>K4</f>
        <v>500000</v>
      </c>
      <c r="L6" s="192">
        <v>0</v>
      </c>
      <c r="M6" s="192">
        <f>M4</f>
        <v>550000</v>
      </c>
      <c r="N6" s="192">
        <f>N4</f>
        <v>4280000</v>
      </c>
      <c r="O6" s="192">
        <v>0</v>
      </c>
      <c r="P6" s="192">
        <f>P4</f>
        <v>4384756</v>
      </c>
      <c r="Q6" s="192">
        <f>'Countries with NPs'!P68</f>
        <v>3461521</v>
      </c>
      <c r="R6" s="195">
        <f>SUM(B6:Q6)</f>
        <v>49152243</v>
      </c>
      <c r="S6" s="250">
        <f>R7/R6</f>
        <v>0.3892709154697172</v>
      </c>
      <c r="T6" s="254" t="s">
        <v>164</v>
      </c>
    </row>
    <row r="7" spans="1:22" ht="36" customHeight="1" x14ac:dyDescent="0.25">
      <c r="A7" s="189" t="s">
        <v>160</v>
      </c>
      <c r="B7" s="192">
        <f>B5</f>
        <v>82244.399999999994</v>
      </c>
      <c r="C7" s="192">
        <f t="shared" si="0"/>
        <v>92579.26</v>
      </c>
      <c r="D7" s="192">
        <f t="shared" si="0"/>
        <v>5315468</v>
      </c>
      <c r="E7" s="192">
        <f t="shared" si="0"/>
        <v>279252.13</v>
      </c>
      <c r="F7" s="192">
        <f t="shared" si="0"/>
        <v>4435696</v>
      </c>
      <c r="G7" s="192">
        <f>G5</f>
        <v>0</v>
      </c>
      <c r="H7" s="192">
        <f>H5</f>
        <v>1153927</v>
      </c>
      <c r="I7" s="192">
        <f>I5</f>
        <v>141969.48000000001</v>
      </c>
      <c r="J7" s="192">
        <f>J5</f>
        <v>223478</v>
      </c>
      <c r="K7" s="192">
        <f>K5</f>
        <v>172118</v>
      </c>
      <c r="L7" s="192">
        <f>L5</f>
        <v>0</v>
      </c>
      <c r="M7" s="192">
        <f>M5</f>
        <v>17333.36</v>
      </c>
      <c r="N7" s="192">
        <f>N5</f>
        <v>1673434</v>
      </c>
      <c r="O7" s="192">
        <f>O5</f>
        <v>0</v>
      </c>
      <c r="P7" s="192">
        <f>P5</f>
        <v>4323109</v>
      </c>
      <c r="Q7" s="192">
        <f>Q5</f>
        <v>1222930</v>
      </c>
      <c r="R7" s="195">
        <f>SUM(B7:Q7)</f>
        <v>19133538.629999999</v>
      </c>
      <c r="S7" s="251"/>
      <c r="T7" s="255"/>
    </row>
    <row r="13" spans="1:22" x14ac:dyDescent="0.25">
      <c r="A13" s="188" t="s">
        <v>157</v>
      </c>
      <c r="B13" s="187"/>
    </row>
    <row r="14" spans="1:22" x14ac:dyDescent="0.25">
      <c r="A14" s="187"/>
      <c r="B14" s="188" t="s">
        <v>168</v>
      </c>
    </row>
    <row r="15" spans="1:22" ht="29.25" customHeight="1" x14ac:dyDescent="0.25">
      <c r="A15" s="189" t="s">
        <v>158</v>
      </c>
      <c r="B15" s="195">
        <f>R4</f>
        <v>67350441</v>
      </c>
    </row>
    <row r="16" spans="1:22" ht="29.25" customHeight="1" x14ac:dyDescent="0.25">
      <c r="A16" s="189" t="s">
        <v>137</v>
      </c>
      <c r="B16" s="195">
        <f>R5</f>
        <v>19133538.629999999</v>
      </c>
    </row>
    <row r="17" spans="1:2" ht="33" customHeight="1" x14ac:dyDescent="0.25">
      <c r="A17" s="189" t="s">
        <v>159</v>
      </c>
      <c r="B17" s="195">
        <f>R6</f>
        <v>49152243</v>
      </c>
    </row>
    <row r="18" spans="1:2" ht="30" customHeight="1" x14ac:dyDescent="0.25">
      <c r="A18" s="189" t="s">
        <v>137</v>
      </c>
      <c r="B18" s="195">
        <f>R7</f>
        <v>19133538.629999999</v>
      </c>
    </row>
  </sheetData>
  <mergeCells count="4">
    <mergeCell ref="S6:S7"/>
    <mergeCell ref="S4:S5"/>
    <mergeCell ref="T4:T5"/>
    <mergeCell ref="T6:T7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9"/>
  <sheetViews>
    <sheetView zoomScale="75" zoomScaleNormal="75" workbookViewId="0">
      <selection activeCell="O10" sqref="O10"/>
    </sheetView>
  </sheetViews>
  <sheetFormatPr defaultRowHeight="15" x14ac:dyDescent="0.25"/>
  <cols>
    <col min="1" max="1" width="15.7109375" customWidth="1"/>
    <col min="2" max="2" width="11.85546875" customWidth="1"/>
    <col min="3" max="3" width="12" customWidth="1"/>
    <col min="4" max="4" width="13.42578125" customWidth="1"/>
    <col min="5" max="5" width="13" customWidth="1"/>
    <col min="6" max="6" width="12.140625" customWidth="1"/>
    <col min="7" max="7" width="13.42578125" customWidth="1"/>
    <col min="8" max="8" width="13.85546875" customWidth="1"/>
    <col min="9" max="9" width="14.85546875" customWidth="1"/>
    <col min="10" max="10" width="13.140625" customWidth="1"/>
    <col min="11" max="11" width="16" customWidth="1"/>
    <col min="12" max="12" width="13.140625" customWidth="1"/>
    <col min="13" max="13" width="12.140625" customWidth="1"/>
    <col min="14" max="14" width="11.42578125" customWidth="1"/>
    <col min="15" max="15" width="13.140625" customWidth="1"/>
    <col min="16" max="16" width="11.85546875" customWidth="1"/>
    <col min="17" max="17" width="13" customWidth="1"/>
    <col min="18" max="18" width="13.140625" customWidth="1"/>
    <col min="19" max="19" width="16.7109375" customWidth="1"/>
    <col min="20" max="20" width="14.28515625" customWidth="1"/>
    <col min="21" max="21" width="14.85546875" customWidth="1"/>
  </cols>
  <sheetData>
    <row r="2" spans="1:2" x14ac:dyDescent="0.25">
      <c r="A2" s="186" t="s">
        <v>157</v>
      </c>
    </row>
    <row r="5" spans="1:2" x14ac:dyDescent="0.25">
      <c r="A5" s="185" t="s">
        <v>140</v>
      </c>
      <c r="B5" s="197">
        <f>'Countries with NPs'!Q15</f>
        <v>5315468</v>
      </c>
    </row>
    <row r="6" spans="1:2" x14ac:dyDescent="0.25">
      <c r="A6" s="185" t="s">
        <v>142</v>
      </c>
      <c r="B6" s="197">
        <f>'Countries with NPs'!Q23</f>
        <v>4435696</v>
      </c>
    </row>
    <row r="7" spans="1:2" x14ac:dyDescent="0.25">
      <c r="A7" s="185" t="s">
        <v>152</v>
      </c>
      <c r="B7" s="197">
        <f>'Countries with NPs'!Q64</f>
        <v>4323109</v>
      </c>
    </row>
    <row r="8" spans="1:2" x14ac:dyDescent="0.25">
      <c r="A8" s="185" t="s">
        <v>150</v>
      </c>
      <c r="B8" s="197">
        <f>'Countries with NPs'!Q56</f>
        <v>1673434</v>
      </c>
    </row>
    <row r="9" spans="1:2" x14ac:dyDescent="0.25">
      <c r="A9" s="185" t="s">
        <v>153</v>
      </c>
      <c r="B9" s="197">
        <f>'Countries with NPs'!Q68</f>
        <v>1222930</v>
      </c>
    </row>
    <row r="10" spans="1:2" x14ac:dyDescent="0.25">
      <c r="A10" s="185" t="s">
        <v>144</v>
      </c>
      <c r="B10" s="197">
        <f>'Countries with NPs'!Q31</f>
        <v>1153927</v>
      </c>
    </row>
    <row r="11" spans="1:2" x14ac:dyDescent="0.25">
      <c r="A11" s="185" t="s">
        <v>141</v>
      </c>
      <c r="B11" s="197">
        <f>'Countries with NPs'!Q19</f>
        <v>279252.13</v>
      </c>
    </row>
    <row r="12" spans="1:2" x14ac:dyDescent="0.25">
      <c r="A12" s="185" t="s">
        <v>146</v>
      </c>
      <c r="B12" s="197">
        <f>'Countries with NPs'!Q40</f>
        <v>223478</v>
      </c>
    </row>
    <row r="13" spans="1:2" x14ac:dyDescent="0.25">
      <c r="A13" s="185" t="s">
        <v>147</v>
      </c>
      <c r="B13" s="197">
        <f>'Countries with NPs'!Q44</f>
        <v>172118</v>
      </c>
    </row>
    <row r="14" spans="1:2" x14ac:dyDescent="0.25">
      <c r="A14" s="185" t="s">
        <v>145</v>
      </c>
      <c r="B14" s="197">
        <f>'Countries with NPs'!Q36</f>
        <v>141969.48000000001</v>
      </c>
    </row>
    <row r="15" spans="1:2" x14ac:dyDescent="0.25">
      <c r="A15" s="185" t="s">
        <v>139</v>
      </c>
      <c r="B15" s="197">
        <f>'Countries with NPs'!Q10</f>
        <v>92579.26</v>
      </c>
    </row>
    <row r="16" spans="1:2" x14ac:dyDescent="0.25">
      <c r="A16" s="185" t="s">
        <v>138</v>
      </c>
      <c r="B16" s="197">
        <f>'Countries with NPs'!Q6</f>
        <v>82244.399999999994</v>
      </c>
    </row>
    <row r="17" spans="1:2" x14ac:dyDescent="0.25">
      <c r="A17" s="185" t="s">
        <v>166</v>
      </c>
      <c r="B17" s="197">
        <f>'Countries with NPs'!Q52</f>
        <v>17333.36</v>
      </c>
    </row>
    <row r="18" spans="1:2" x14ac:dyDescent="0.25">
      <c r="A18" s="185" t="s">
        <v>143</v>
      </c>
      <c r="B18" s="197">
        <f>'Countries with NPs'!Q27</f>
        <v>0</v>
      </c>
    </row>
    <row r="19" spans="1:2" x14ac:dyDescent="0.25">
      <c r="A19" s="185" t="s">
        <v>165</v>
      </c>
      <c r="B19" s="197">
        <f>'Countries with NPs'!Q48</f>
        <v>0</v>
      </c>
    </row>
  </sheetData>
  <sortState ref="A5:B19">
    <sortCondition descending="1" ref="B5:B19"/>
  </sortState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B21" sqref="B21"/>
    </sheetView>
  </sheetViews>
  <sheetFormatPr defaultColWidth="37.85546875" defaultRowHeight="15.75" x14ac:dyDescent="0.25"/>
  <cols>
    <col min="1" max="1" width="4.7109375" style="1" bestFit="1" customWidth="1"/>
    <col min="2" max="2" width="36.85546875" style="182" bestFit="1" customWidth="1"/>
    <col min="3" max="3" width="33.140625" style="1" bestFit="1" customWidth="1"/>
    <col min="4" max="4" width="37" style="1" bestFit="1" customWidth="1"/>
    <col min="5" max="5" width="25.42578125" style="1" bestFit="1" customWidth="1"/>
    <col min="6" max="6" width="25" style="1" bestFit="1" customWidth="1"/>
    <col min="7" max="7" width="35.7109375" style="1" bestFit="1" customWidth="1"/>
    <col min="8" max="16384" width="37.85546875" style="1"/>
  </cols>
  <sheetData>
    <row r="1" spans="1:7" ht="32.25" thickBot="1" x14ac:dyDescent="0.3">
      <c r="A1" s="89" t="s">
        <v>0</v>
      </c>
      <c r="B1" s="89" t="s">
        <v>99</v>
      </c>
      <c r="C1" s="89" t="s">
        <v>100</v>
      </c>
      <c r="D1" s="89" t="s">
        <v>101</v>
      </c>
      <c r="E1" s="90" t="s">
        <v>32</v>
      </c>
      <c r="F1" s="89" t="s">
        <v>2</v>
      </c>
      <c r="G1" s="89" t="s">
        <v>3</v>
      </c>
    </row>
    <row r="2" spans="1:7" ht="17.25" thickTop="1" thickBot="1" x14ac:dyDescent="0.3">
      <c r="A2" s="91">
        <v>1</v>
      </c>
      <c r="B2" s="92" t="s">
        <v>102</v>
      </c>
      <c r="C2" s="259">
        <v>40064</v>
      </c>
      <c r="D2" s="93"/>
      <c r="E2" s="28" t="s">
        <v>103</v>
      </c>
      <c r="F2" s="94"/>
      <c r="G2" s="95" t="s">
        <v>33</v>
      </c>
    </row>
    <row r="3" spans="1:7" ht="75" customHeight="1" thickTop="1" thickBot="1" x14ac:dyDescent="0.3">
      <c r="A3" s="207">
        <v>2</v>
      </c>
      <c r="B3" s="260" t="s">
        <v>104</v>
      </c>
      <c r="C3" s="261">
        <v>40261</v>
      </c>
      <c r="D3" s="34" t="s">
        <v>173</v>
      </c>
      <c r="E3" s="211"/>
      <c r="F3" s="204" t="s">
        <v>90</v>
      </c>
      <c r="G3" s="206" t="s">
        <v>34</v>
      </c>
    </row>
    <row r="4" spans="1:7" ht="17.25" thickTop="1" thickBot="1" x14ac:dyDescent="0.3">
      <c r="A4" s="91">
        <v>3</v>
      </c>
      <c r="B4" s="26" t="s">
        <v>35</v>
      </c>
      <c r="C4" s="257">
        <v>40793</v>
      </c>
      <c r="D4" s="96"/>
      <c r="E4" s="96"/>
      <c r="F4" s="97"/>
      <c r="G4" s="98" t="s">
        <v>36</v>
      </c>
    </row>
    <row r="5" spans="1:7" ht="16.5" thickBot="1" x14ac:dyDescent="0.3">
      <c r="A5" s="99">
        <v>4</v>
      </c>
      <c r="B5" s="9" t="s">
        <v>37</v>
      </c>
      <c r="C5" s="256">
        <v>40277</v>
      </c>
      <c r="D5" s="24" t="s">
        <v>105</v>
      </c>
      <c r="E5" s="24"/>
      <c r="F5" s="12" t="s">
        <v>90</v>
      </c>
      <c r="G5" s="100" t="s">
        <v>38</v>
      </c>
    </row>
    <row r="6" spans="1:7" ht="17.25" thickTop="1" thickBot="1" x14ac:dyDescent="0.3">
      <c r="A6" s="91">
        <v>5</v>
      </c>
      <c r="B6" s="26" t="s">
        <v>39</v>
      </c>
      <c r="C6" s="257">
        <v>40729</v>
      </c>
      <c r="D6" s="96"/>
      <c r="E6" s="28" t="s">
        <v>103</v>
      </c>
      <c r="F6" s="101"/>
      <c r="G6" s="102" t="s">
        <v>40</v>
      </c>
    </row>
    <row r="7" spans="1:7" ht="16.5" thickBot="1" x14ac:dyDescent="0.3">
      <c r="A7" s="99">
        <v>6</v>
      </c>
      <c r="B7" s="9" t="s">
        <v>106</v>
      </c>
      <c r="C7" s="256">
        <v>40297</v>
      </c>
      <c r="D7" s="103"/>
      <c r="E7" s="12" t="s">
        <v>90</v>
      </c>
      <c r="F7" s="104"/>
      <c r="G7" s="100" t="s">
        <v>41</v>
      </c>
    </row>
    <row r="8" spans="1:7" ht="17.25" thickTop="1" thickBot="1" x14ac:dyDescent="0.3">
      <c r="A8" s="91">
        <v>7</v>
      </c>
      <c r="B8" s="26" t="s">
        <v>42</v>
      </c>
      <c r="C8" s="257">
        <v>40710</v>
      </c>
      <c r="D8" s="105"/>
      <c r="E8" s="28" t="s">
        <v>103</v>
      </c>
      <c r="F8" s="97"/>
      <c r="G8" s="98" t="s">
        <v>43</v>
      </c>
    </row>
    <row r="9" spans="1:7" ht="17.25" customHeight="1" thickBot="1" x14ac:dyDescent="0.3">
      <c r="A9" s="99">
        <v>8</v>
      </c>
      <c r="B9" s="9" t="s">
        <v>108</v>
      </c>
      <c r="C9" s="256">
        <v>40277</v>
      </c>
      <c r="D9" s="103"/>
      <c r="E9" s="12" t="s">
        <v>90</v>
      </c>
      <c r="F9" s="112"/>
      <c r="G9" s="100" t="s">
        <v>48</v>
      </c>
    </row>
    <row r="10" spans="1:7" ht="17.25" thickTop="1" thickBot="1" x14ac:dyDescent="0.3">
      <c r="A10" s="91">
        <v>9</v>
      </c>
      <c r="B10" s="26" t="s">
        <v>107</v>
      </c>
      <c r="C10" s="257">
        <v>40150</v>
      </c>
      <c r="D10" s="105"/>
      <c r="E10" s="28" t="s">
        <v>103</v>
      </c>
      <c r="F10" s="96"/>
      <c r="G10" s="107" t="s">
        <v>47</v>
      </c>
    </row>
    <row r="11" spans="1:7" ht="32.25" thickBot="1" x14ac:dyDescent="0.3">
      <c r="A11" s="99">
        <v>10</v>
      </c>
      <c r="B11" s="108" t="s">
        <v>44</v>
      </c>
      <c r="C11" s="258">
        <v>40470</v>
      </c>
      <c r="D11" s="264" t="s">
        <v>45</v>
      </c>
      <c r="E11" s="106"/>
      <c r="F11" s="265"/>
      <c r="G11" s="109" t="s">
        <v>46</v>
      </c>
    </row>
    <row r="12" spans="1:7" ht="17.25" thickTop="1" thickBot="1" x14ac:dyDescent="0.3">
      <c r="A12" s="91">
        <v>11</v>
      </c>
      <c r="B12" s="92" t="s">
        <v>49</v>
      </c>
      <c r="C12" s="259">
        <v>40648</v>
      </c>
      <c r="D12" s="110"/>
      <c r="E12" s="28" t="s">
        <v>103</v>
      </c>
      <c r="F12" s="2"/>
      <c r="G12" s="111" t="s">
        <v>50</v>
      </c>
    </row>
    <row r="13" spans="1:7" ht="16.5" thickBot="1" x14ac:dyDescent="0.3">
      <c r="A13" s="99">
        <v>12</v>
      </c>
      <c r="B13" s="9" t="s">
        <v>109</v>
      </c>
      <c r="C13" s="258">
        <v>40368</v>
      </c>
      <c r="D13" s="24" t="s">
        <v>51</v>
      </c>
      <c r="E13" s="12" t="s">
        <v>90</v>
      </c>
      <c r="F13" s="112"/>
      <c r="G13" s="109" t="s">
        <v>52</v>
      </c>
    </row>
    <row r="14" spans="1:7" ht="17.25" thickTop="1" thickBot="1" x14ac:dyDescent="0.3">
      <c r="A14" s="91">
        <v>13</v>
      </c>
      <c r="B14" s="26" t="s">
        <v>53</v>
      </c>
      <c r="C14" s="259">
        <v>40728</v>
      </c>
      <c r="D14" s="41"/>
      <c r="E14" s="28" t="s">
        <v>103</v>
      </c>
      <c r="F14" s="113"/>
      <c r="G14" s="114" t="s">
        <v>54</v>
      </c>
    </row>
    <row r="15" spans="1:7" ht="16.5" thickBot="1" x14ac:dyDescent="0.3">
      <c r="A15" s="99">
        <v>14</v>
      </c>
      <c r="B15" s="26" t="s">
        <v>110</v>
      </c>
      <c r="C15" s="257">
        <v>40249</v>
      </c>
      <c r="D15" s="96"/>
      <c r="E15" s="28" t="s">
        <v>103</v>
      </c>
      <c r="F15" s="113"/>
      <c r="G15" s="102" t="s">
        <v>57</v>
      </c>
    </row>
    <row r="16" spans="1:7" ht="17.25" thickTop="1" thickBot="1" x14ac:dyDescent="0.3">
      <c r="A16" s="115">
        <v>15</v>
      </c>
      <c r="B16" s="9" t="s">
        <v>111</v>
      </c>
      <c r="C16" s="256">
        <v>40427</v>
      </c>
      <c r="D16" s="103"/>
      <c r="E16" s="12" t="s">
        <v>90</v>
      </c>
      <c r="F16" s="112"/>
      <c r="G16" s="98" t="s">
        <v>58</v>
      </c>
    </row>
    <row r="17" spans="1:7" ht="17.25" thickTop="1" thickBot="1" x14ac:dyDescent="0.3">
      <c r="A17" s="116">
        <v>16</v>
      </c>
      <c r="B17" s="9" t="s">
        <v>55</v>
      </c>
      <c r="C17" s="256">
        <v>40668</v>
      </c>
      <c r="D17" s="24"/>
      <c r="E17" s="12" t="s">
        <v>90</v>
      </c>
      <c r="F17" s="112"/>
      <c r="G17" s="98" t="s">
        <v>56</v>
      </c>
    </row>
    <row r="18" spans="1:7" ht="17.25" thickTop="1" thickBot="1" x14ac:dyDescent="0.3">
      <c r="A18" s="117">
        <v>17</v>
      </c>
      <c r="B18" s="26" t="s">
        <v>112</v>
      </c>
      <c r="C18" s="257">
        <v>40190</v>
      </c>
      <c r="D18" s="96"/>
      <c r="E18" s="28" t="s">
        <v>103</v>
      </c>
      <c r="F18" s="113"/>
      <c r="G18" s="102" t="s">
        <v>59</v>
      </c>
    </row>
    <row r="19" spans="1:7" ht="17.25" thickTop="1" thickBot="1" x14ac:dyDescent="0.3">
      <c r="A19" s="116">
        <v>18</v>
      </c>
      <c r="B19" s="9" t="s">
        <v>177</v>
      </c>
      <c r="C19" s="256" t="s">
        <v>172</v>
      </c>
      <c r="D19" s="103"/>
      <c r="E19" s="12"/>
      <c r="F19" s="112"/>
      <c r="G19" s="100" t="s">
        <v>176</v>
      </c>
    </row>
    <row r="20" spans="1:7" ht="17.25" thickTop="1" thickBot="1" x14ac:dyDescent="0.3">
      <c r="A20" s="117">
        <v>19</v>
      </c>
      <c r="B20" s="26" t="s">
        <v>133</v>
      </c>
      <c r="C20" s="257">
        <v>40928</v>
      </c>
      <c r="D20" s="96"/>
      <c r="E20" s="28"/>
      <c r="F20" s="113"/>
      <c r="G20" s="102" t="s">
        <v>135</v>
      </c>
    </row>
    <row r="21" spans="1:7" ht="17.25" thickTop="1" thickBot="1" x14ac:dyDescent="0.3">
      <c r="A21" s="116">
        <v>20</v>
      </c>
      <c r="B21" s="26" t="s">
        <v>113</v>
      </c>
      <c r="C21" s="257">
        <v>40162</v>
      </c>
      <c r="D21" s="41" t="s">
        <v>63</v>
      </c>
      <c r="E21" s="28" t="s">
        <v>103</v>
      </c>
      <c r="F21" s="28" t="s">
        <v>103</v>
      </c>
      <c r="G21" s="107" t="s">
        <v>64</v>
      </c>
    </row>
    <row r="22" spans="1:7" ht="36" customHeight="1" thickTop="1" thickBot="1" x14ac:dyDescent="0.3">
      <c r="A22" s="262">
        <v>21</v>
      </c>
      <c r="B22" s="260" t="s">
        <v>65</v>
      </c>
      <c r="C22" s="263">
        <v>40648</v>
      </c>
      <c r="D22" s="34" t="s">
        <v>174</v>
      </c>
      <c r="E22" s="208"/>
      <c r="F22" s="204" t="s">
        <v>90</v>
      </c>
      <c r="G22" s="209" t="s">
        <v>66</v>
      </c>
    </row>
    <row r="23" spans="1:7" ht="17.25" thickTop="1" thickBot="1" x14ac:dyDescent="0.3">
      <c r="A23" s="91">
        <v>22</v>
      </c>
      <c r="B23" s="92" t="s">
        <v>171</v>
      </c>
      <c r="C23" s="259">
        <v>41058</v>
      </c>
      <c r="D23" s="92"/>
      <c r="E23" s="28"/>
      <c r="F23" s="92"/>
      <c r="G23" s="102" t="s">
        <v>175</v>
      </c>
    </row>
    <row r="24" spans="1:7" ht="16.5" thickBot="1" x14ac:dyDescent="0.3">
      <c r="A24" s="99">
        <v>23</v>
      </c>
      <c r="B24" s="9" t="s">
        <v>60</v>
      </c>
      <c r="C24" s="256">
        <v>40809</v>
      </c>
      <c r="D24" s="24" t="s">
        <v>61</v>
      </c>
      <c r="E24" s="106"/>
      <c r="F24" s="104"/>
      <c r="G24" s="98" t="s">
        <v>62</v>
      </c>
    </row>
    <row r="25" spans="1:7" ht="17.25" thickTop="1" thickBot="1" x14ac:dyDescent="0.3">
      <c r="A25" s="91">
        <v>24</v>
      </c>
      <c r="B25" s="26" t="s">
        <v>67</v>
      </c>
      <c r="C25" s="257">
        <v>40100</v>
      </c>
      <c r="D25" s="41"/>
      <c r="E25" s="28" t="s">
        <v>103</v>
      </c>
      <c r="F25" s="28"/>
      <c r="G25" s="107" t="s">
        <v>68</v>
      </c>
    </row>
    <row r="26" spans="1:7" ht="20.25" customHeight="1" thickBot="1" x14ac:dyDescent="0.3">
      <c r="A26" s="99">
        <v>25</v>
      </c>
      <c r="B26" s="9" t="s">
        <v>69</v>
      </c>
      <c r="C26" s="256">
        <v>40651</v>
      </c>
      <c r="D26" s="103"/>
      <c r="E26" s="12"/>
      <c r="F26" s="112"/>
      <c r="G26" s="100" t="s">
        <v>70</v>
      </c>
    </row>
    <row r="27" spans="1:7" ht="17.25" thickTop="1" thickBot="1" x14ac:dyDescent="0.3">
      <c r="A27" s="91">
        <v>26</v>
      </c>
      <c r="B27" s="26" t="s">
        <v>71</v>
      </c>
      <c r="C27" s="257">
        <v>40681</v>
      </c>
      <c r="D27" s="41"/>
      <c r="E27" s="28" t="s">
        <v>90</v>
      </c>
      <c r="F27" s="28"/>
      <c r="G27" s="107" t="s">
        <v>72</v>
      </c>
    </row>
    <row r="28" spans="1:7" ht="16.5" thickBot="1" x14ac:dyDescent="0.3">
      <c r="A28" s="70">
        <v>27</v>
      </c>
      <c r="B28" s="26" t="s">
        <v>75</v>
      </c>
      <c r="C28" s="257">
        <v>40805</v>
      </c>
      <c r="D28" s="41"/>
      <c r="E28" s="205"/>
      <c r="F28" s="28"/>
      <c r="G28" s="107" t="s">
        <v>76</v>
      </c>
    </row>
    <row r="29" spans="1:7" ht="42" customHeight="1" thickTop="1" thickBot="1" x14ac:dyDescent="0.3">
      <c r="A29" s="91">
        <v>28</v>
      </c>
      <c r="B29" s="9" t="s">
        <v>114</v>
      </c>
      <c r="C29" s="256">
        <v>40170</v>
      </c>
      <c r="D29" s="24" t="s">
        <v>73</v>
      </c>
      <c r="E29" s="12"/>
      <c r="F29" s="12" t="s">
        <v>103</v>
      </c>
      <c r="G29" s="100" t="s">
        <v>74</v>
      </c>
    </row>
    <row r="30" spans="1:7" ht="16.5" thickBot="1" x14ac:dyDescent="0.3">
      <c r="A30" s="210">
        <v>29</v>
      </c>
      <c r="B30" s="9" t="s">
        <v>77</v>
      </c>
      <c r="C30" s="256">
        <v>40816</v>
      </c>
      <c r="D30" s="103"/>
      <c r="E30" s="204" t="s">
        <v>103</v>
      </c>
      <c r="F30" s="112"/>
      <c r="G30" s="100" t="s">
        <v>78</v>
      </c>
    </row>
    <row r="31" spans="1:7" ht="17.25" thickTop="1" thickBot="1" x14ac:dyDescent="0.3">
      <c r="A31" s="91">
        <v>30</v>
      </c>
      <c r="B31" s="26" t="s">
        <v>134</v>
      </c>
      <c r="C31" s="257">
        <v>40980</v>
      </c>
      <c r="D31" s="26"/>
      <c r="E31" s="28" t="s">
        <v>103</v>
      </c>
      <c r="F31" s="26"/>
      <c r="G31" s="102" t="s">
        <v>136</v>
      </c>
    </row>
  </sheetData>
  <sortState ref="B2:G31">
    <sortCondition ref="B2"/>
  </sortState>
  <hyperlinks>
    <hyperlink ref="G2" r:id="rId1" display="http://www.unredd.net/index.php?option=com_content&amp;view=article&amp;id=245&amp;Itemid=208"/>
    <hyperlink ref="G3" r:id="rId2" display="http://www.unredd.net/index.php?option=com_content&amp;view=article&amp;id=373&amp;Itemid=226%20Workspace%20page"/>
    <hyperlink ref="G5" r:id="rId3" display="http://www.unredd.net/index.php?option=com_content&amp;view=article&amp;id=370&amp;Itemid=224"/>
    <hyperlink ref="G7" r:id="rId4" display="http://www.unredd.net/index.php?option=com_content&amp;view=article&amp;id=417&amp;Itemid=239"/>
    <hyperlink ref="G11" r:id="rId5" display="http://www.unredd.net/index.php?option=com_content&amp;view=article&amp;id=847&amp;Itemid=253"/>
    <hyperlink ref="G10" r:id="rId6" display="http://www.unredd.net/index.php?option=com_content&amp;view=article&amp;id=278&amp;Itemid=216"/>
    <hyperlink ref="G9" r:id="rId7" display="http://www.unredd.net/index.php?option=com_content&amp;view=article&amp;id=371&amp;Itemid=236"/>
    <hyperlink ref="G12" r:id="rId8" display="http://www.unredd.net/index.php?option=com_content&amp;view=article&amp;id=850&amp;Itemid=254"/>
    <hyperlink ref="G13" r:id="rId9" display="http://www.unredd.net/index.php?option=com_content&amp;view=article&amp;id=584&amp;Itemid=249Gabon%20Workspace%20page"/>
    <hyperlink ref="G21" r:id="rId10" display="http://www.unredd.net/index.php?option=com_content&amp;view=article&amp;id=279&amp;Itemid=215exico%20Workspace%20page"/>
    <hyperlink ref="G25" r:id="rId11" display="http://www.unredd.net/index.php?option=com_content&amp;view=article&amp;id=242&amp;Itemid=205"/>
    <hyperlink ref="G26" r:id="rId12" display="http://www.unredd.net/index.php?option=com_content&amp;view=article&amp;id=853&amp;Itemid=257"/>
    <hyperlink ref="G27" r:id="rId13" display="http://www.unredd.net/index.php?option=com_content&amp;view=article&amp;id=863&amp;Itemid=258"/>
    <hyperlink ref="G29" r:id="rId14" display="http://www.unredd.net/index.php?option=com_content&amp;view=article&amp;id=281:sudan&amp;catid=50&amp;Itemid=211Workspace%20page"/>
    <hyperlink ref="G28" r:id="rId15" display="http://www.unredd.net/index.php?option=com_content&amp;view=article&amp;id=928&amp;Itemid=260%20Workspace%20page"/>
    <hyperlink ref="G30" r:id="rId16" display="http://www.unredd.net/index.php?option=com_content&amp;view=article&amp;id=1100&amp;Itemid=265"/>
  </hyperlinks>
  <pageMargins left="0.7" right="0.7" top="0.75" bottom="0.75" header="0.3" footer="0.3"/>
  <pageSetup paperSize="9" orientation="portrait" r:id="rId1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Countries with NPs</vt:lpstr>
      <vt:lpstr>NP delivery vs duration</vt:lpstr>
      <vt:lpstr>Overall NP delivery</vt:lpstr>
      <vt:lpstr>Expenditure by Country</vt:lpstr>
      <vt:lpstr>Other partner countries</vt:lpstr>
      <vt:lpstr>Sheet1</vt:lpstr>
    </vt:vector>
  </TitlesOfParts>
  <Company>UNDP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Clea Paz</dc:creator>
  <cp:lastModifiedBy>Onyemowo IKWU</cp:lastModifiedBy>
  <dcterms:created xsi:type="dcterms:W3CDTF">2012-06-01T11:25:56Z</dcterms:created>
  <dcterms:modified xsi:type="dcterms:W3CDTF">2013-02-12T15:12:05Z</dcterms:modified>
</cp:coreProperties>
</file>