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5" yWindow="-15" windowWidth="19125" windowHeight="5955" tabRatio="566" firstSheet="2" activeTab="7"/>
  </bookViews>
  <sheets>
    <sheet name="REDD Logframe" sheetId="1" state="hidden" r:id="rId1"/>
    <sheet name="Q4 2011-option A" sheetId="5" state="hidden" r:id="rId2"/>
    <sheet name="AWP 2012" sheetId="2" r:id="rId3"/>
    <sheet name="Sheet1" sheetId="3" state="hidden" r:id="rId4"/>
    <sheet name="Summary" sheetId="4" state="hidden" r:id="rId5"/>
    <sheet name="PMU cost" sheetId="6" state="hidden" r:id="rId6"/>
    <sheet name="Operational cost" sheetId="7" state="hidden" r:id="rId7"/>
    <sheet name="Itemized cost" sheetId="10" r:id="rId8"/>
  </sheets>
  <definedNames>
    <definedName name="_ftn1" localSheetId="2">'AWP 2012'!#REF!</definedName>
    <definedName name="_ftn2" localSheetId="2">'AWP 2012'!#REF!</definedName>
    <definedName name="_ftnref1" localSheetId="2">'AWP 2012'!#REF!</definedName>
    <definedName name="_ftnref2" localSheetId="2">'AWP 2012'!#REF!</definedName>
    <definedName name="Excel_BuiltIn_Print_Area_1">'REDD Logframe'!$A$2:$N$159</definedName>
    <definedName name="Excel_BuiltIn_Print_Titles_1">'REDD Logframe'!$12:$12</definedName>
    <definedName name="_xlnm.Print_Area" localSheetId="2">'AWP 2012'!$B$1:$BR$42</definedName>
    <definedName name="_xlnm.Print_Area" localSheetId="1">'Q4 2011-option A'!$B$1:$AC$115</definedName>
    <definedName name="_xlnm.Print_Titles" localSheetId="2">'AWP 2012'!$6:$8</definedName>
    <definedName name="_xlnm.Print_Titles" localSheetId="1">'Q4 2011-option A'!$7:$7</definedName>
  </definedNames>
  <calcPr calcId="124519"/>
</workbook>
</file>

<file path=xl/calcChain.xml><?xml version="1.0" encoding="utf-8"?>
<calcChain xmlns="http://schemas.openxmlformats.org/spreadsheetml/2006/main">
  <c r="AB68" i="10"/>
  <c r="AB67"/>
  <c r="AB70" s="1"/>
  <c r="AC70" s="1"/>
  <c r="BP70" s="1"/>
  <c r="AA68"/>
  <c r="AE78"/>
  <c r="AD78"/>
  <c r="AD77"/>
  <c r="AE77"/>
  <c r="AC77"/>
  <c r="BI24" i="2"/>
  <c r="BP54" i="10" l="1"/>
  <c r="BP74"/>
  <c r="BP75"/>
  <c r="BP76"/>
  <c r="BP73"/>
  <c r="BP63"/>
  <c r="BP64"/>
  <c r="BP62"/>
  <c r="BP25"/>
  <c r="AB54"/>
  <c r="AU48"/>
  <c r="AB47"/>
  <c r="AB46"/>
  <c r="AB45"/>
  <c r="AB41"/>
  <c r="AB75"/>
  <c r="AB74"/>
  <c r="AB73"/>
  <c r="AB59"/>
  <c r="AB58"/>
  <c r="AB35"/>
  <c r="AB34"/>
  <c r="AB33"/>
  <c r="AB29"/>
  <c r="AU36"/>
  <c r="AB13"/>
  <c r="AB18"/>
  <c r="AB19"/>
  <c r="AB17"/>
  <c r="AB37" l="1"/>
  <c r="AC37" s="1"/>
  <c r="BP37" s="1"/>
  <c r="AB49"/>
  <c r="AC49" s="1"/>
  <c r="BP49" s="1"/>
  <c r="AB60"/>
  <c r="AC60" s="1"/>
  <c r="BP60" s="1"/>
  <c r="AB21"/>
  <c r="AC21" s="1"/>
  <c r="BP21" l="1"/>
  <c r="BP78" s="1"/>
  <c r="AC78"/>
  <c r="AU94" l="1"/>
  <c r="BB80"/>
  <c r="G36" i="7" l="1"/>
  <c r="G35"/>
  <c r="G34"/>
  <c r="G33"/>
  <c r="G32"/>
  <c r="G31"/>
  <c r="G29"/>
  <c r="G28"/>
  <c r="G27"/>
  <c r="G26"/>
  <c r="G25"/>
  <c r="G24"/>
  <c r="G23"/>
  <c r="G21"/>
  <c r="G20"/>
  <c r="G17"/>
  <c r="G14"/>
  <c r="G13"/>
  <c r="G12"/>
  <c r="G10"/>
  <c r="G9"/>
  <c r="G8"/>
  <c r="X12" i="6"/>
  <c r="R11"/>
  <c r="O11"/>
  <c r="M11"/>
  <c r="P10"/>
  <c r="S10" s="1"/>
  <c r="T10" s="1"/>
  <c r="V10" s="1"/>
  <c r="W10" s="1"/>
  <c r="X9"/>
  <c r="S9"/>
  <c r="L9"/>
  <c r="T9" s="1"/>
  <c r="V9" s="1"/>
  <c r="W9" s="1"/>
  <c r="X8"/>
  <c r="S8"/>
  <c r="L8"/>
  <c r="X7"/>
  <c r="S7"/>
  <c r="L7"/>
  <c r="T7" s="1"/>
  <c r="W7" s="1"/>
  <c r="X6"/>
  <c r="X13" s="1"/>
  <c r="V6"/>
  <c r="S6"/>
  <c r="L6"/>
  <c r="T6" s="1"/>
  <c r="W6" s="1"/>
  <c r="S5"/>
  <c r="T5" s="1"/>
  <c r="V3"/>
  <c r="R3"/>
  <c r="O3"/>
  <c r="M3"/>
  <c r="S11" l="1"/>
  <c r="T11" s="1"/>
  <c r="V11" s="1"/>
  <c r="W11" s="1"/>
  <c r="S3"/>
  <c r="T3" s="1"/>
  <c r="W3" s="1"/>
  <c r="M6"/>
  <c r="T8"/>
  <c r="W8" s="1"/>
  <c r="G38" i="7"/>
  <c r="M7" i="6"/>
  <c r="M8"/>
  <c r="M9"/>
  <c r="B9" i="4" l="1"/>
  <c r="AA96" i="5" l="1"/>
  <c r="Z53"/>
  <c r="T53"/>
  <c r="M53"/>
  <c r="O53" s="1"/>
  <c r="T52"/>
  <c r="O52"/>
  <c r="T51"/>
  <c r="O51"/>
  <c r="T50"/>
  <c r="AU27" i="2"/>
  <c r="AU26"/>
  <c r="AB98" i="5"/>
  <c r="AA98"/>
  <c r="W98"/>
  <c r="V98"/>
  <c r="S98"/>
  <c r="R98"/>
  <c r="Q98"/>
  <c r="P98"/>
  <c r="X97"/>
  <c r="W97"/>
  <c r="V97"/>
  <c r="S97"/>
  <c r="R97"/>
  <c r="Q97"/>
  <c r="P97"/>
  <c r="N97"/>
  <c r="AB96"/>
  <c r="X96"/>
  <c r="W96"/>
  <c r="V96"/>
  <c r="U96"/>
  <c r="S96"/>
  <c r="R96"/>
  <c r="Q96"/>
  <c r="P96"/>
  <c r="N96"/>
  <c r="M96"/>
  <c r="AB95"/>
  <c r="AB99" s="1"/>
  <c r="AA95"/>
  <c r="V95"/>
  <c r="S95"/>
  <c r="R95"/>
  <c r="Q95"/>
  <c r="P95"/>
  <c r="M95"/>
  <c r="AE93"/>
  <c r="AB93"/>
  <c r="AA93"/>
  <c r="Z93"/>
  <c r="V93"/>
  <c r="R93"/>
  <c r="AB92"/>
  <c r="AA92"/>
  <c r="Z92"/>
  <c r="V92"/>
  <c r="S92"/>
  <c r="R92"/>
  <c r="Q92"/>
  <c r="P92"/>
  <c r="O92"/>
  <c r="M92"/>
  <c r="AB91"/>
  <c r="AA91"/>
  <c r="Z91"/>
  <c r="W91"/>
  <c r="V91"/>
  <c r="S91"/>
  <c r="R91"/>
  <c r="Q91"/>
  <c r="P91"/>
  <c r="O91"/>
  <c r="M91"/>
  <c r="AB90"/>
  <c r="AA90"/>
  <c r="Z90"/>
  <c r="V90"/>
  <c r="R90"/>
  <c r="Q90"/>
  <c r="O90"/>
  <c r="M90"/>
  <c r="AB89"/>
  <c r="AA89"/>
  <c r="Z89"/>
  <c r="V89"/>
  <c r="S89"/>
  <c r="R89"/>
  <c r="Q89"/>
  <c r="P89"/>
  <c r="O89"/>
  <c r="AB88"/>
  <c r="AA88"/>
  <c r="Z88"/>
  <c r="V88"/>
  <c r="S88"/>
  <c r="R88"/>
  <c r="Q88"/>
  <c r="P88"/>
  <c r="M88"/>
  <c r="AB87"/>
  <c r="AA87"/>
  <c r="Z87"/>
  <c r="V87"/>
  <c r="V94" s="1"/>
  <c r="R87"/>
  <c r="Q87"/>
  <c r="P87"/>
  <c r="O87"/>
  <c r="M87"/>
  <c r="AE83"/>
  <c r="AB83"/>
  <c r="AA83"/>
  <c r="V83"/>
  <c r="R83"/>
  <c r="R99" s="1"/>
  <c r="S82"/>
  <c r="P82"/>
  <c r="N82"/>
  <c r="T81"/>
  <c r="U81" s="1"/>
  <c r="W81" s="1"/>
  <c r="X81" s="1"/>
  <c r="Q81"/>
  <c r="Q93" s="1"/>
  <c r="U79"/>
  <c r="W79" s="1"/>
  <c r="T79"/>
  <c r="N79"/>
  <c r="M79"/>
  <c r="T78"/>
  <c r="M78"/>
  <c r="U77"/>
  <c r="X77" s="1"/>
  <c r="T77"/>
  <c r="N77"/>
  <c r="M77"/>
  <c r="W76"/>
  <c r="T76"/>
  <c r="M76"/>
  <c r="U76" s="1"/>
  <c r="T75"/>
  <c r="M75"/>
  <c r="T74"/>
  <c r="U74" s="1"/>
  <c r="T73"/>
  <c r="U73" s="1"/>
  <c r="N73"/>
  <c r="T72"/>
  <c r="U72" s="1"/>
  <c r="W71"/>
  <c r="S71"/>
  <c r="S93" s="1"/>
  <c r="P71"/>
  <c r="N71"/>
  <c r="W69"/>
  <c r="W92" s="1"/>
  <c r="U69"/>
  <c r="U92" s="1"/>
  <c r="T69"/>
  <c r="T92" s="1"/>
  <c r="N69"/>
  <c r="N92" s="1"/>
  <c r="Z68"/>
  <c r="Z98" s="1"/>
  <c r="T68"/>
  <c r="M68"/>
  <c r="O68" s="1"/>
  <c r="T67"/>
  <c r="O67"/>
  <c r="T65"/>
  <c r="O65"/>
  <c r="T64"/>
  <c r="O64"/>
  <c r="T62"/>
  <c r="T61"/>
  <c r="N61"/>
  <c r="T60"/>
  <c r="U60" s="1"/>
  <c r="N60"/>
  <c r="M98"/>
  <c r="W59"/>
  <c r="T59"/>
  <c r="U59" s="1"/>
  <c r="W58"/>
  <c r="T58"/>
  <c r="U58" s="1"/>
  <c r="T57"/>
  <c r="U57" s="1"/>
  <c r="X57" s="1"/>
  <c r="N57"/>
  <c r="P56"/>
  <c r="P90" s="1"/>
  <c r="N56"/>
  <c r="S55"/>
  <c r="S90" s="1"/>
  <c r="N55"/>
  <c r="T54"/>
  <c r="U54" s="1"/>
  <c r="Z49"/>
  <c r="T49"/>
  <c r="M49"/>
  <c r="O49" s="1"/>
  <c r="T48"/>
  <c r="U48" s="1"/>
  <c r="O48"/>
  <c r="T47"/>
  <c r="U47" s="1"/>
  <c r="O47"/>
  <c r="T46"/>
  <c r="O46"/>
  <c r="L43"/>
  <c r="L45" s="1"/>
  <c r="N45" s="1"/>
  <c r="T42"/>
  <c r="M42"/>
  <c r="O42" s="1"/>
  <c r="T41"/>
  <c r="U41" s="1"/>
  <c r="O41"/>
  <c r="T40"/>
  <c r="O40"/>
  <c r="T39"/>
  <c r="O39"/>
  <c r="T38"/>
  <c r="M38"/>
  <c r="O38" s="1"/>
  <c r="T37"/>
  <c r="O37"/>
  <c r="T36"/>
  <c r="O36"/>
  <c r="T35"/>
  <c r="O35"/>
  <c r="Z34"/>
  <c r="T34"/>
  <c r="M34"/>
  <c r="O34" s="1"/>
  <c r="T33"/>
  <c r="O33"/>
  <c r="T32"/>
  <c r="O32"/>
  <c r="T31"/>
  <c r="O31"/>
  <c r="U97"/>
  <c r="Z30"/>
  <c r="Z96" s="1"/>
  <c r="T30"/>
  <c r="T97" s="1"/>
  <c r="M30"/>
  <c r="M97" s="1"/>
  <c r="T29"/>
  <c r="O29"/>
  <c r="T28"/>
  <c r="O28"/>
  <c r="T27"/>
  <c r="T26"/>
  <c r="M26"/>
  <c r="T25"/>
  <c r="M25"/>
  <c r="T24"/>
  <c r="U24" s="1"/>
  <c r="X24" s="1"/>
  <c r="T23"/>
  <c r="M23"/>
  <c r="M89" s="1"/>
  <c r="T22"/>
  <c r="U22" s="1"/>
  <c r="T21"/>
  <c r="U21" s="1"/>
  <c r="W21" s="1"/>
  <c r="N21"/>
  <c r="N95" s="1"/>
  <c r="T20"/>
  <c r="O20"/>
  <c r="O95" s="1"/>
  <c r="Z18"/>
  <c r="T18"/>
  <c r="M18"/>
  <c r="T17"/>
  <c r="O17"/>
  <c r="T16"/>
  <c r="O16"/>
  <c r="T15"/>
  <c r="O15"/>
  <c r="T14"/>
  <c r="U14" s="1"/>
  <c r="W14" s="1"/>
  <c r="X14" s="1"/>
  <c r="N14"/>
  <c r="T13"/>
  <c r="U13" s="1"/>
  <c r="X13" s="1"/>
  <c r="S12"/>
  <c r="S87" s="1"/>
  <c r="N12"/>
  <c r="T11"/>
  <c r="N11"/>
  <c r="CC4"/>
  <c r="O96" l="1"/>
  <c r="N98"/>
  <c r="X76"/>
  <c r="T96"/>
  <c r="M93"/>
  <c r="AA94"/>
  <c r="Z83"/>
  <c r="AA99"/>
  <c r="T56"/>
  <c r="U56" s="1"/>
  <c r="W56" s="1"/>
  <c r="X56" s="1"/>
  <c r="S94"/>
  <c r="M83"/>
  <c r="T95"/>
  <c r="N90"/>
  <c r="T55"/>
  <c r="X58"/>
  <c r="X59"/>
  <c r="T98"/>
  <c r="P93"/>
  <c r="P94" s="1"/>
  <c r="O75"/>
  <c r="O93" s="1"/>
  <c r="U75"/>
  <c r="W75" s="1"/>
  <c r="X75" s="1"/>
  <c r="N76"/>
  <c r="U78"/>
  <c r="X78" s="1"/>
  <c r="V99"/>
  <c r="V100" s="1"/>
  <c r="R94"/>
  <c r="Z94"/>
  <c r="AB94"/>
  <c r="N87"/>
  <c r="X21"/>
  <c r="W88"/>
  <c r="U98"/>
  <c r="U91"/>
  <c r="X60"/>
  <c r="M99"/>
  <c r="M100" s="1"/>
  <c r="M94"/>
  <c r="W22"/>
  <c r="X79"/>
  <c r="Q94"/>
  <c r="R100"/>
  <c r="U11"/>
  <c r="O18"/>
  <c r="O30"/>
  <c r="O97" s="1"/>
  <c r="X69"/>
  <c r="X92" s="1"/>
  <c r="T71"/>
  <c r="P83"/>
  <c r="P99" s="1"/>
  <c r="P100" s="1"/>
  <c r="O88"/>
  <c r="O94" s="1"/>
  <c r="T89"/>
  <c r="N91"/>
  <c r="T91"/>
  <c r="Z95"/>
  <c r="Z99" s="1"/>
  <c r="T12"/>
  <c r="U12" s="1"/>
  <c r="W12" s="1"/>
  <c r="X12" s="1"/>
  <c r="U20"/>
  <c r="N23"/>
  <c r="N89" s="1"/>
  <c r="U23"/>
  <c r="X23" s="1"/>
  <c r="U55"/>
  <c r="O98"/>
  <c r="N78"/>
  <c r="T82"/>
  <c r="U82" s="1"/>
  <c r="W82" s="1"/>
  <c r="X82" s="1"/>
  <c r="Q83"/>
  <c r="Q99" s="1"/>
  <c r="Q100" s="1"/>
  <c r="S83"/>
  <c r="S99" s="1"/>
  <c r="S100" s="1"/>
  <c r="N88"/>
  <c r="T88"/>
  <c r="T90" l="1"/>
  <c r="N93"/>
  <c r="N94" s="1"/>
  <c r="O83"/>
  <c r="O99" s="1"/>
  <c r="O100" s="1"/>
  <c r="O102" s="1"/>
  <c r="U90"/>
  <c r="W55"/>
  <c r="T83"/>
  <c r="N83"/>
  <c r="N99" s="1"/>
  <c r="N100" s="1"/>
  <c r="U89"/>
  <c r="M102"/>
  <c r="W93"/>
  <c r="T87"/>
  <c r="U95"/>
  <c r="U88"/>
  <c r="X20"/>
  <c r="U71"/>
  <c r="U83" s="1"/>
  <c r="T93"/>
  <c r="U87"/>
  <c r="W11"/>
  <c r="W89"/>
  <c r="X22"/>
  <c r="X89" s="1"/>
  <c r="X98"/>
  <c r="X91"/>
  <c r="W95"/>
  <c r="AN41" i="2" l="1"/>
  <c r="U99" i="5"/>
  <c r="N102"/>
  <c r="W87"/>
  <c r="W83"/>
  <c r="X11"/>
  <c r="U93"/>
  <c r="X71"/>
  <c r="X93" s="1"/>
  <c r="X55"/>
  <c r="X90" s="1"/>
  <c r="W90"/>
  <c r="U94"/>
  <c r="T94"/>
  <c r="T99"/>
  <c r="T100" s="1"/>
  <c r="X95"/>
  <c r="X88"/>
  <c r="U100"/>
  <c r="X87" l="1"/>
  <c r="X94" s="1"/>
  <c r="X83"/>
  <c r="W94"/>
  <c r="W99"/>
  <c r="W100" s="1"/>
  <c r="X99" l="1"/>
  <c r="X100" s="1"/>
  <c r="B5" i="4" l="1"/>
  <c r="B6" s="1"/>
  <c r="B7" l="1"/>
  <c r="B8" s="1"/>
  <c r="O26" i="1" l="1"/>
</calcChain>
</file>

<file path=xl/comments1.xml><?xml version="1.0" encoding="utf-8"?>
<comments xmlns="http://schemas.openxmlformats.org/spreadsheetml/2006/main">
  <authors>
    <author>Huyenntt</author>
    <author xml:space="preserve"> </author>
  </authors>
  <commentList>
    <comment ref="M13" authorId="0">
      <text>
        <r>
          <rPr>
            <b/>
            <sz val="9"/>
            <color indexed="81"/>
            <rFont val="Tahoma"/>
            <family val="2"/>
          </rPr>
          <t>Huyenntt:</t>
        </r>
        <r>
          <rPr>
            <sz val="9"/>
            <color indexed="81"/>
            <rFont val="Tahoma"/>
            <family val="2"/>
          </rPr>
          <t xml:space="preserve">
increase 10k as outstanding payment from 2010</t>
        </r>
      </text>
    </comment>
    <comment ref="X13" authorId="1">
      <text>
        <r>
          <rPr>
            <b/>
            <sz val="8"/>
            <color indexed="81"/>
            <rFont val="Tahoma"/>
            <family val="2"/>
          </rPr>
          <t xml:space="preserve"> Oanh: needed for 3rd training  by VNForest for central region </t>
        </r>
      </text>
    </comment>
    <comment ref="X14" authorId="1">
      <text>
        <r>
          <rPr>
            <b/>
            <sz val="8"/>
            <color indexed="81"/>
            <rFont val="Tahoma"/>
            <family val="2"/>
          </rPr>
          <t xml:space="preserve"> Oanh: needed for 3rd training  by VNForest for central region </t>
        </r>
      </text>
    </comment>
    <comment ref="W23" authorId="1">
      <text>
        <r>
          <rPr>
            <b/>
            <sz val="8"/>
            <color indexed="81"/>
            <rFont val="Tahoma"/>
            <family val="2"/>
          </rPr>
          <t xml:space="preserve"> Oanh: 1,200 USD on the first draft</t>
        </r>
      </text>
    </comment>
    <comment ref="V57" authorId="1">
      <text>
        <r>
          <rPr>
            <b/>
            <sz val="8"/>
            <color indexed="81"/>
            <rFont val="Tahoma"/>
            <family val="2"/>
          </rPr>
          <t>Oanh: Planning forest protection contractor (DARD Lam Dong)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58" authorId="0">
      <text>
        <r>
          <rPr>
            <b/>
            <sz val="9"/>
            <color indexed="81"/>
            <rFont val="Tahoma"/>
            <family val="2"/>
          </rPr>
          <t>Huyenntt:</t>
        </r>
        <r>
          <rPr>
            <sz val="9"/>
            <color indexed="81"/>
            <rFont val="Tahoma"/>
            <family val="2"/>
          </rPr>
          <t xml:space="preserve">
new
</t>
        </r>
      </text>
    </comment>
    <comment ref="N59" authorId="0">
      <text>
        <r>
          <rPr>
            <b/>
            <sz val="9"/>
            <color indexed="81"/>
            <rFont val="Tahoma"/>
            <family val="2"/>
          </rPr>
          <t>Huyenntt:</t>
        </r>
        <r>
          <rPr>
            <sz val="9"/>
            <color indexed="81"/>
            <rFont val="Tahoma"/>
            <family val="2"/>
          </rPr>
          <t xml:space="preserve">
new
</t>
        </r>
      </text>
    </comment>
  </commentList>
</comments>
</file>

<file path=xl/sharedStrings.xml><?xml version="1.0" encoding="utf-8"?>
<sst xmlns="http://schemas.openxmlformats.org/spreadsheetml/2006/main" count="1196" uniqueCount="580">
  <si>
    <t>REDD Planning</t>
  </si>
  <si>
    <t>o</t>
  </si>
  <si>
    <t>Result</t>
  </si>
  <si>
    <t>Implementing Partner</t>
  </si>
  <si>
    <t>Related activities</t>
  </si>
  <si>
    <t>Indicator</t>
  </si>
  <si>
    <t>Baseline</t>
  </si>
  <si>
    <t>Proposed target</t>
  </si>
  <si>
    <t>Means of verification</t>
  </si>
  <si>
    <t>Risks and assumptions</t>
  </si>
  <si>
    <t>Status</t>
  </si>
  <si>
    <t>Problems/Causes</t>
  </si>
  <si>
    <t>Solutions</t>
  </si>
  <si>
    <t>Targets for the 2010</t>
  </si>
  <si>
    <t>Activities and Actions</t>
  </si>
  <si>
    <t>Inputs</t>
  </si>
  <si>
    <t>Indicative Budget</t>
  </si>
  <si>
    <t xml:space="preserve">Goal: </t>
  </si>
  <si>
    <t>By the end of 2012 Viet Nam is REDD-ready and able to contribute to reducing emissions from deforestation and forest degradation nationally and regionally</t>
  </si>
  <si>
    <r>
      <t xml:space="preserve">Objective: </t>
    </r>
    <r>
      <rPr>
        <b/>
        <i/>
        <sz val="10"/>
        <color indexed="8"/>
        <rFont val="Arial"/>
        <family val="2"/>
      </rPr>
      <t>To assist the Government of Viet Nam in developing an effective REDD regime in Viet Nam and to contribute to reduction of regional displacement of emissions</t>
    </r>
  </si>
  <si>
    <t>· Government</t>
  </si>
  <si>
    <t>· Programmes of multiple donors</t>
  </si>
  <si>
    <t>· Recognition of REDD-VN as a state-of-the-art national system</t>
  </si>
  <si>
    <t>· No system in place</t>
  </si>
  <si>
    <t xml:space="preserve">· By the time of COP-15, Viet Nam is able to demonstrate components of an effective and equitable national REDD regime </t>
  </si>
  <si>
    <t>Government policy briefs for COP-15; observations by other Parties to the UNFCCC</t>
  </si>
  <si>
    <t>Donor support is coordinated</t>
  </si>
  <si>
    <t>The draft BDS document is complete, and executive summary will be presented at COP15</t>
  </si>
  <si>
    <t>Some misunderstanding among key officials; it seems</t>
  </si>
  <si>
    <t>· Bilateral donors</t>
  </si>
  <si>
    <t>· Other multilateral agencies</t>
  </si>
  <si>
    <t>· NGOs</t>
  </si>
  <si>
    <t>· Civil Society</t>
  </si>
  <si>
    <t>· Preliminary programme to reduce emissions from deforestation and forest degradation</t>
  </si>
  <si>
    <t>· By the end of 2010, Viet Nam has in place a preliminary programme to generate independently measurable and verifiable REDD C-credits</t>
  </si>
  <si>
    <t>REDD-VN reporting system</t>
  </si>
  <si>
    <t>Government commitment is firm</t>
  </si>
  <si>
    <t>REDD is endorsed as a component of a post-Kyoto instrument</t>
  </si>
  <si>
    <t>WB FCPF provides funds to address complementary issues</t>
  </si>
  <si>
    <t>· No programme</t>
  </si>
  <si>
    <t>Outcome 1: Improved institutional and technical  capacity for national coordination to manage REDD activities in Viet Nam</t>
  </si>
  <si>
    <t>· MARD</t>
  </si>
  <si>
    <t>· Components of REDD architecture in place</t>
  </si>
  <si>
    <t>· Support to SFM has established partial elements, but none are REDD-ready</t>
  </si>
  <si>
    <t>· By the end of 2010 key components of REDD architecture (coordinating mechanism, reference scenario, payment distribution system) are completed</t>
  </si>
  <si>
    <t>Reports; interviews with key government and development partner officials</t>
  </si>
  <si>
    <t>Government and partner agencies cooperate effectively</t>
  </si>
  <si>
    <t>· FCPF</t>
  </si>
  <si>
    <t>· Other government agencies</t>
  </si>
  <si>
    <t>Funds are mobilized in a timely fashion</t>
  </si>
  <si>
    <t>Outputs:</t>
  </si>
  <si>
    <t>1.1. National coordination mechanism</t>
  </si>
  <si>
    <t>· DoF/MARD</t>
  </si>
  <si>
    <t>· Establishment of system</t>
  </si>
  <si>
    <t>· Proposal for “interim working group” exists</t>
  </si>
  <si>
    <t>· By the end of April 2009 the interim working group is operational</t>
  </si>
  <si>
    <t>Commitment from all partners</t>
  </si>
  <si>
    <t>Some members are there. Some meeting are organized.  However the meaningfull of participation and coordination is not there yet. 
Lack of understanding of the among stakeholders above REDD</t>
  </si>
  <si>
    <t>Information on REDD is limited, the concept is complex</t>
  </si>
  <si>
    <t xml:space="preserve">Series of events to raise awareness of the </t>
  </si>
  <si>
    <t xml:space="preserve">By end of June: 
 - All network members desmontrated good knowledge on REDD and actively participated in network events and REDD activities
 - All departmental level officials in key state agencies related to REDD programme exposed to REDD information and demonstrated basic knowledge about REDD:
 </t>
  </si>
  <si>
    <t>By June 2010:
 - 01 workshop on REDD for  DOF and MARD departments
- 01 workshop on REDD financing mechanism and policy implication for ministries including MARD (as a follow up)
 - 01 NGOs event on REDD (can be combined in the above if the number is not many)</t>
  </si>
  <si>
    <t>Member of the network is not active</t>
  </si>
  <si>
    <t xml:space="preserve"> Hold quarterly network meeting: can be combined in the first half of the year</t>
  </si>
  <si>
    <t>REDD network assitant  (1 year full time)</t>
  </si>
  <si>
    <t xml:space="preserve"> Organize at least 2 study tours for the network members to REDD site in Lam Dong and other initiatives (elsewhere)</t>
  </si>
  <si>
    <t xml:space="preserve">Travel and lodging cost </t>
  </si>
  <si>
    <t>· FSSP</t>
  </si>
  <si>
    <t>· By the end of 2010 all partners have endorsed a roadmap generated by the working group</t>
  </si>
  <si>
    <t>Institutional relationships with other initiatives, especially the FSSP are resolved</t>
  </si>
  <si>
    <t>Produced a year ago, description of need to be done, who is responsible. Over logframe on the readyness. WB consultant looked on the timing issue. No update.</t>
  </si>
  <si>
    <t>just need the update</t>
  </si>
  <si>
    <t>Create the REDD website as an information chanell to reach broader range of audience, including international ones.</t>
  </si>
  <si>
    <t>By end Q1/2010, Vietnam REDD website launched:</t>
  </si>
  <si>
    <t xml:space="preserve"> -  National Subcontract for REDD website
 -  Short-term editor</t>
  </si>
  <si>
    <t>· MONRE</t>
  </si>
  <si>
    <t>By the end 2010, Vietnam REDD roadmap approved by MARD:
- 1st Draft Roadmap in Q1
-  Roadmap endorsed by REDD Network by Q2
- MARD approved Roadmap by end 2010</t>
  </si>
  <si>
    <t xml:space="preserve"> - International consultant (2 p.m*12,000 work in 6 months)
 - Hold network consultative meeting (or include in regular meeting if time allows) , 5,000</t>
  </si>
  <si>
    <t xml:space="preserve">1.2. National reference scenario for REDD </t>
  </si>
  <si>
    <t>· DoF</t>
  </si>
  <si>
    <t>· Data/analysis on deforestation and degradation using FRA RSS and other robust methodology</t>
  </si>
  <si>
    <t>· Some data/ analysis exist</t>
  </si>
  <si>
    <t>· By the end of 2009, preliminary analyses of available data completed</t>
  </si>
  <si>
    <t>Reports</t>
  </si>
  <si>
    <t>Viet Nam prioritises and resources the process adequately</t>
  </si>
  <si>
    <t>· FIPI</t>
  </si>
  <si>
    <t>· FAO NFMA project</t>
  </si>
  <si>
    <t>· Historical data on forest resources (volumes, carbon stock,  forest classes etc.) for historical emission levels</t>
  </si>
  <si>
    <t>· Not covering the whole country, existing NFI data not calculated</t>
  </si>
  <si>
    <t>· By the end of June 2010, NFI data analyzed</t>
  </si>
  <si>
    <t>Maps</t>
  </si>
  <si>
    <t>Participating agencies in Viet Nam committed to developing the RS</t>
  </si>
  <si>
    <t>BG: waiting for COP15 results. Get a consultant to review the methodology, start on what JICA is doing; Cuong has contacted with those organization; link to Network</t>
  </si>
  <si>
    <t>· FSIV</t>
  </si>
  <si>
    <t>· FOMIS</t>
  </si>
  <si>
    <t>· Trained staff for REDD REL development</t>
  </si>
  <si>
    <t>· Some staff trained, but not specifically on REDD</t>
  </si>
  <si>
    <t>· By the end of August 2010, a REDD REL/reference scenario team is fully trained</t>
  </si>
  <si>
    <t>Surveys</t>
  </si>
  <si>
    <t xml:space="preserve">Methodological support from Partners is available </t>
  </si>
  <si>
    <t>· ADB/FLITCH</t>
  </si>
  <si>
    <t>· Stakeholder-endorsed interim reference scenario of forest C-stocks</t>
  </si>
  <si>
    <t>· No scenario exists</t>
  </si>
  <si>
    <t>· By the end of 2010 a multi-stakeholder endorsed interim REL/reference scenario has been developed</t>
  </si>
  <si>
    <t>Staff records</t>
  </si>
  <si>
    <t xml:space="preserve">Methodology for monitoring degradation adequate  </t>
  </si>
  <si>
    <t>· Japan-funded project to screen REDD potential land in Viet Nam</t>
  </si>
  <si>
    <t>Financial reports</t>
  </si>
  <si>
    <t>Joint agreements and reports</t>
  </si>
  <si>
    <t xml:space="preserve">1.3. Framework National REDD Program (Strategy) </t>
  </si>
  <si>
    <t>· Baseline analysis on governance and policy for REDD</t>
  </si>
  <si>
    <t>· No integrated analysis</t>
  </si>
  <si>
    <t>· By the end of September 2009, an analysis of governance and policy for REDD is completed</t>
  </si>
  <si>
    <t>Coordination mechanism works effectively</t>
  </si>
  <si>
    <t>By the end of 1st Quarter, first draft of REDD programme for Vietnam completed</t>
  </si>
  <si>
    <t>Ressembe a team of international and national consultants ( 01 team leader and at least 03 member: policy analyst, institutional specialist</t>
  </si>
  <si>
    <t>TORs from ???</t>
  </si>
  <si>
    <t>· MONRE and other government agencies</t>
  </si>
  <si>
    <t>· By the end of June 2009 a structure for the national REDD programme is endorsed by the coordinating mechanism</t>
  </si>
  <si>
    <t>End Q2: APP documents completed/endorsed by Network</t>
  </si>
  <si>
    <t>Series of meeting to discuss the progress and consult with key agencies</t>
  </si>
  <si>
    <t>· Structure of national REDD programme</t>
  </si>
  <si>
    <t>· By the end of 2010 information gaps have been identified and a workplan to fill them prepared</t>
  </si>
  <si>
    <t>By the end 2010: the 2 draft of REDD programme document endorsed by PM/Minister</t>
  </si>
  <si>
    <t xml:space="preserve">· Information gap analysis </t>
  </si>
  <si>
    <t>· No structure exists</t>
  </si>
  <si>
    <t>· Gaps only known in general terms</t>
  </si>
  <si>
    <t>1.4. Performance-based, transparent benefit sharing payment system from national to local levels</t>
  </si>
  <si>
    <t>·  DoF/MARD</t>
  </si>
  <si>
    <t>· KfW/MPI</t>
  </si>
  <si>
    <t>· Stakeholder satisfaction with payment system, monetary or in-kind benefits in target communities of a magnitude that could influence on decision-making</t>
  </si>
  <si>
    <t>· No REDD system, but Programme 661 system provides model</t>
  </si>
  <si>
    <t>· By the end of 2010, a payment system has been developed that meets the expectations of all stakeholders and beneficiaries</t>
  </si>
  <si>
    <t>Survey</t>
  </si>
  <si>
    <t>Stakeholder views are not too divergent</t>
  </si>
  <si>
    <t>End Q2; The policy options fully endorsed MARD, other ministries</t>
  </si>
  <si>
    <t>Translate the documents into Vnese</t>
  </si>
  <si>
    <t>Translation of documents</t>
  </si>
  <si>
    <t>·  MoF</t>
  </si>
  <si>
    <t xml:space="preserve">End Q1: Decision for pilots </t>
  </si>
  <si>
    <t xml:space="preserve">Series of meeting with key persons within selected ministries </t>
  </si>
  <si>
    <t>·  NGOs</t>
  </si>
  <si>
    <t>End of Q1: Start Implement Policy recommendations (05-06)</t>
  </si>
  <si>
    <t>Assemble a team of consultants (national, international)</t>
  </si>
  <si>
    <t>A mechanism can be designed that is relatively immune to corruption</t>
  </si>
  <si>
    <t>By the end of 2010: at least 05 policy recommendations are considered by relevant by state agencies</t>
  </si>
  <si>
    <t>sundry</t>
  </si>
  <si>
    <t>1.5. Communications materials for sharing lessons internationally</t>
  </si>
  <si>
    <t>·  </t>
  </si>
  <si>
    <t>· Production of communications materials</t>
  </si>
  <si>
    <t>· No materials</t>
  </si>
  <si>
    <t>· By the end of 2009, at least 2 knowledge products have been disseminated internationally (specifically during COP-15)</t>
  </si>
  <si>
    <t>Programme is able to generate internationally-relevant lessons over a short time-frame</t>
  </si>
  <si>
    <t>· UNEP</t>
  </si>
  <si>
    <t>Outcome 2: Improved Capacity to manage REDD and provide other Payment for Ecological Services at district-level through sustainable development planning and implementation</t>
  </si>
  <si>
    <t>· UNDP/MPI Mainstreaming SD and Climate into provincial planning project</t>
  </si>
  <si>
    <t>· Operational district pilots in at least 2 districts</t>
  </si>
  <si>
    <t>· No pilots underway</t>
  </si>
  <si>
    <t>· By the end of 2010 pilots in at least 2 districts in Lam Dong have demonstrated a viable approach to planning for REDD, participatory monitoring, and a system for distribution of benefits</t>
  </si>
  <si>
    <t>Reports, field survey with interviews of local stakeholders</t>
  </si>
  <si>
    <t>District authorities embrace demonstration of REDD</t>
  </si>
  <si>
    <t>· Provincial and district authorities</t>
  </si>
  <si>
    <t>Funds flow in a timely fashion</t>
  </si>
  <si>
    <t>2.1. District-level forest land-use plan mainstreaming REDD potential</t>
  </si>
  <si>
    <t>· Provincial and District authorities</t>
  </si>
  <si>
    <t>· Japan-funded project to screen at risk forest areas</t>
  </si>
  <si>
    <t>· District socio-economic development plan with REDD priorities identified</t>
  </si>
  <si>
    <t>· Local plans do not include REDD</t>
  </si>
  <si>
    <t>· By the end of 2010 a multi-stakeholder endorsed socio-economic development plan has been developed that incorporates status and trends of forest cover and identifies economically-viable at risk areas</t>
  </si>
  <si>
    <t>Reports/maps</t>
  </si>
  <si>
    <t>Local authorities have the basic capacity for socio-economic planning</t>
  </si>
  <si>
    <t>do not know the planning process at district levels</t>
  </si>
  <si>
    <t xml:space="preserve"> - Consult with RCB on the process, endorsed</t>
  </si>
  <si>
    <r>
      <t xml:space="preserve">End Q1: free prior informed consent
 </t>
    </r>
    <r>
      <rPr>
        <sz val="10"/>
        <rFont val="Arial"/>
        <family val="2"/>
      </rPr>
      <t>- information on forest and carbon
 - economic analysis:</t>
    </r>
  </si>
  <si>
    <t>Draft the methodology for obtaining RPIC</t>
  </si>
  <si>
    <t>Tim draft the method; translate to useable language, get independent to consult with; 
 Awareness raising can be done before the free prior informed consent (FPIC)</t>
  </si>
  <si>
    <t>End of Q1:  
- Awareness workshop on Land Use planning with REDD for Lam Dong
 - Documenting the planning at district and communes, kind of information . Q1
 - Document REDD specific information need for land use planning Q1</t>
  </si>
  <si>
    <t xml:space="preserve"> - Consultant on local planning (02 m.m*2000)
 - Consultants for RPIC (4-10 people: 1 m.m* 2,000
- Consultant on intergraing REDD in development plan </t>
  </si>
  <si>
    <t>End of Q3 (or Q2):
Demonstrated REDD integrated District development plans.by the end of the .</t>
  </si>
  <si>
    <t xml:space="preserve">Travel and lodging </t>
  </si>
  <si>
    <t xml:space="preserve">2.2. Participatory C-stock monitoring system </t>
  </si>
  <si>
    <t>· Provincial and District governments in Lam Dong</t>
  </si>
  <si>
    <t>· CIFOR (methodology developed)</t>
  </si>
  <si>
    <t xml:space="preserve">· Engaged stakeholders at the district and local levels (including ethnic minorities and forest dependent communities) involved in participatory monitoring </t>
  </si>
  <si>
    <t>· Local institutions have little capacity for forest monitoring</t>
  </si>
  <si>
    <t>· By the end of September 2010 local institutions are able to conduct participatory monitoring</t>
  </si>
  <si>
    <t>Reports, maps, data files</t>
  </si>
  <si>
    <t>Capital investments and training are delivered in a timely fashion</t>
  </si>
  <si>
    <t>· FAO</t>
  </si>
  <si>
    <t>· Winrock team</t>
  </si>
  <si>
    <t>· Sample plot system for ground-truthing</t>
  </si>
  <si>
    <t>· No sample plots exist</t>
  </si>
  <si>
    <t>· By the end of June 2009, a sample plot system has been established</t>
  </si>
  <si>
    <t>· Preliminary C-stock estimates</t>
  </si>
  <si>
    <t>· Existing processes are non-participatory</t>
  </si>
  <si>
    <t xml:space="preserve">· By the end of 2010 responsible organizations have produced C-stock survey data </t>
  </si>
  <si>
    <t>Institutional coordination is effective</t>
  </si>
  <si>
    <t xml:space="preserve">2.3. Equitable and transparent benefit sharing payment systems </t>
  </si>
  <si>
    <t>· District and provincial authorities</t>
  </si>
  <si>
    <t>· RECOFTC</t>
  </si>
  <si>
    <t>· No REDD payment system, but forest protection system provides a model</t>
  </si>
  <si>
    <t>Survey; interviews with beneficiaries</t>
  </si>
  <si>
    <t>· SNV</t>
  </si>
  <si>
    <t>· WWF</t>
  </si>
  <si>
    <t>· CIFOR</t>
  </si>
  <si>
    <t xml:space="preserve">2.4. Awareness raising at district and local levels </t>
  </si>
  <si>
    <t>· Winrock</t>
  </si>
  <si>
    <t>· Level of awareness among local stakeholders (including ethnic minorities and forest dependent communities)</t>
  </si>
  <si>
    <t>· Stakeholders unaware of REDD</t>
  </si>
  <si>
    <t>· By the end of 2010, stakeholders in pilot districts are aware of REDD and potential benefits</t>
  </si>
  <si>
    <t>Stakeholder consultation minutes</t>
  </si>
  <si>
    <t>Existing proposal for awareness raising on PES provide an effective vehicle for awareness raising on REDD</t>
  </si>
  <si>
    <t>Outcome 3: Improved knowledge of approaches to reduce regional displacement of emissions</t>
  </si>
  <si>
    <t>· Regional governments</t>
  </si>
  <si>
    <t>· WB</t>
  </si>
  <si>
    <t>· Roadmap for reducing regional displacement of emissions</t>
  </si>
  <si>
    <t>· Regional “R-PIN” drafted but not funded; no roadmap exists</t>
  </si>
  <si>
    <t>· By the end of 2010, a roadmap to address regional displacement of emissions has been endorsed by the GoV and at least one other regional government</t>
  </si>
  <si>
    <t>Documentation, reports</t>
  </si>
  <si>
    <t>Cooperation with regional governments is feasible</t>
  </si>
  <si>
    <t>· ADB</t>
  </si>
  <si>
    <t>· EU</t>
  </si>
  <si>
    <t>3.1. Quantification of regional “displacement of emissions” risk</t>
  </si>
  <si>
    <t>· MARD (DoF, ICD and FPD to secure involvement of other governments)</t>
  </si>
  <si>
    <t>· Completion of analysis</t>
  </si>
  <si>
    <t>· Magnitude of problem understood only in qualitative terms</t>
  </si>
  <si>
    <t>· By the end of 20109 an analysis providing quantitative estimates of regional displacement of emissions risk has been produced</t>
  </si>
  <si>
    <t>Report</t>
  </si>
  <si>
    <t>Data on illegal and quasi-legal movement of timber and wood products can be collected or inferred</t>
  </si>
  <si>
    <t>3.2. Regional dialogue on “displacement of emissions” risk</t>
  </si>
  <si>
    <t>· Emerging agreements on approaches to reduce regional displacement of emissions</t>
  </si>
  <si>
    <t>· Essentially no debate has taken place</t>
  </si>
  <si>
    <t>· By the end of 2010 elements of a workplan to address drivers of regional displacement of emissions cooperatively are documented</t>
  </si>
  <si>
    <t>Minutes of meetings, workshops, etc.</t>
  </si>
  <si>
    <t>Influence of powerful entities engaged in movement of timber and wood products does not negate progress</t>
  </si>
  <si>
    <t>Organize regional ws on issue, and bilateral meeting with Cambodia</t>
  </si>
  <si>
    <t>X</t>
  </si>
  <si>
    <t>BG:DOF met Cambodia</t>
  </si>
  <si>
    <t>End Q1: study tours of Cambodia to Vietnam</t>
  </si>
  <si>
    <t xml:space="preserve">End Q2: Study tours of official to Cambodia </t>
  </si>
  <si>
    <t xml:space="preserve">Mid Q4: Regional in Vietnam </t>
  </si>
  <si>
    <t xml:space="preserve">Shall enge more Laos and Thailand; not sure with T </t>
  </si>
  <si>
    <t>3.3 Analysis of opportunities for linkage with non-REDD initiatives to reduce cross-border flow of illegal timber</t>
  </si>
  <si>
    <t>· DoF, ICD and FPD</t>
  </si>
  <si>
    <t>· No analysis exists</t>
  </si>
  <si>
    <t>· By the end of 2010 the potential for collaboration between REDD and FLEG(T) in reducing regional displacement of emissions has been identified</t>
  </si>
  <si>
    <t>Differences in focus of REDD and FLEG(T) are not sufficient to negate potential for colalboration</t>
  </si>
  <si>
    <t>· EU FLEGT</t>
  </si>
  <si>
    <t>· WB FLEG</t>
  </si>
  <si>
    <t>Programme Title: UN-REDD Viet Nam Programme</t>
  </si>
  <si>
    <t>July 2009</t>
  </si>
  <si>
    <t>Check</t>
  </si>
  <si>
    <t>Budget</t>
  </si>
  <si>
    <t>Expected Output and Monitoring Activities</t>
  </si>
  <si>
    <t>Annual Output Targets</t>
  </si>
  <si>
    <t>Key Activities</t>
  </si>
  <si>
    <t>Responsible Party</t>
  </si>
  <si>
    <t>Budget category</t>
  </si>
  <si>
    <t>By PMU</t>
  </si>
  <si>
    <t>by UN 
Agency</t>
  </si>
  <si>
    <t>Personnel</t>
  </si>
  <si>
    <t>Contract</t>
  </si>
  <si>
    <t>PMU</t>
  </si>
  <si>
    <t>FAO</t>
  </si>
  <si>
    <t>UNEP/PMU</t>
  </si>
  <si>
    <t xml:space="preserve">1.5.2 Packaging lessons learned into information materials &amp; activities (based on advice and support provided through the global component of UN-REDD)
</t>
  </si>
  <si>
    <t>PMU/MARD ICD</t>
  </si>
  <si>
    <t>Programme management</t>
  </si>
  <si>
    <t>Programme steering committee meeting</t>
  </si>
  <si>
    <t>Planning and Reporting</t>
  </si>
  <si>
    <t>Local travel</t>
  </si>
  <si>
    <t>Equipment, supplies…</t>
  </si>
  <si>
    <t>Total</t>
  </si>
  <si>
    <t>Agencies</t>
  </si>
  <si>
    <t>by PMU</t>
  </si>
  <si>
    <t>by Agencies</t>
  </si>
  <si>
    <t>UNDP</t>
  </si>
  <si>
    <t>Mgmt</t>
  </si>
  <si>
    <t>?</t>
  </si>
  <si>
    <t>Revised after 2nd PEB meeting [put figures for whole year 2010) (original chi Huyen)</t>
  </si>
  <si>
    <t>1.6 National MRV System designed (FAO)</t>
  </si>
  <si>
    <t xml:space="preserve">Total budget
</t>
  </si>
  <si>
    <t>Outcome 1: Improved institutional and technical  capacity for national coordination to manage REDD+ activities in Viet Nam</t>
  </si>
  <si>
    <t>1.6.1. Prepare framework document of the national MRV system for international reporting and national implementation of REDD+</t>
  </si>
  <si>
    <t>Outcome 2: Improved Capacity to manage REDD+ and provide other Payment for Ecological Services at district-level through sustainable development planning and implementation</t>
  </si>
  <si>
    <t>1.4. Performance-based, transparent benefit sharing payment system from national to local levels (UNDP)</t>
  </si>
  <si>
    <t>1.4.3. Review of FPDF suitability for National REDD+ Fund and design of (interim) National REDD+ Fund management (with operational rules/regulations)</t>
  </si>
  <si>
    <t>Consultant, supplies, commodoties, equipment and travel</t>
  </si>
  <si>
    <t xml:space="preserve">1.2. Data and information for national REL/RL for REDD+ available (FAO)                                               </t>
  </si>
  <si>
    <t>1.5. Communications materials produced for sharing lessons nationally and  internationally
(UNEP)</t>
  </si>
  <si>
    <t xml:space="preserve">1.3. Framework National REDD+ Program (strategy) </t>
  </si>
  <si>
    <t>1.3.1. Drafting of the National REDD+ Program document</t>
  </si>
  <si>
    <t>1 IC (a)</t>
  </si>
  <si>
    <t>Supplies...</t>
  </si>
  <si>
    <t>ODC</t>
  </si>
  <si>
    <t>travel</t>
  </si>
  <si>
    <t>LoA-PMU</t>
  </si>
  <si>
    <t>1 IC (b)</t>
  </si>
  <si>
    <t>LoA-FSIV</t>
  </si>
  <si>
    <t>1.6.7. Design and develop a data management system for PCM</t>
  </si>
  <si>
    <t>1.5.1 Identification and analysis of lessons likely to be of relevance nationally and internationally</t>
  </si>
  <si>
    <t xml:space="preserve">• By March 2011 a structure for the National REDD+ Program is endorsed by MARD
• By the end of June 2011 a draft document ready for presentation to the Government
</t>
  </si>
  <si>
    <t>2.1.3. Support for the Provincial Working Group on REDD+</t>
  </si>
  <si>
    <t>• By the end of 2011 elements of a work plan to address drivers of regional displacement of emissions cooperatively are documented</t>
  </si>
  <si>
    <t>• By the end of 2011, comprehensive framework document of the national MRV system prepared, demonstrated and presented to stakeholders
• Training of Vietnamese technical staff on the MRV system (by end of 2011)
• By the end of 2011 allometric equations are available for the ten most forested ecological strata</t>
  </si>
  <si>
    <t xml:space="preserve">Contract </t>
  </si>
  <si>
    <t>2.1.4. Provincial forest protection and development planning 2011-2020 for Lam Dong</t>
  </si>
  <si>
    <t>DARD/Subcontractor</t>
  </si>
  <si>
    <t>PMU /DARD</t>
  </si>
  <si>
    <t>PMU / DARD</t>
  </si>
  <si>
    <t>Lam Dong staff (3 p)</t>
  </si>
  <si>
    <t>Technical Specialist</t>
  </si>
  <si>
    <t>Programme Manager and National REDD Team Leader, 2 technical officers</t>
  </si>
  <si>
    <t>Project accountant, Project Interpreter/secretary, communication officer</t>
  </si>
  <si>
    <t>Prog. Assistant, financial assistant, procurement assistant</t>
  </si>
  <si>
    <t>PMU/UNDP</t>
  </si>
  <si>
    <t xml:space="preserve">• By the end of 2011, lessons learnt in programme implementation identified, documented and shared </t>
  </si>
  <si>
    <t xml:space="preserve">Implementing Partner: Viet Nam Administration of Forestry, Ministry of Agriculture and Rural Development </t>
  </si>
  <si>
    <t>1.4.4. Development of framework for assessment of performance and R-coefficients of the National REDD+ Fund</t>
  </si>
  <si>
    <t xml:space="preserve">• By June 2011 an assessment has been made on making the National REDD+ Fund a sub-fund of the FPDF nationally and provincially
• By the end of 2011, the payment system is designed to be based upon assessment of performance and the local R-factor
• By the end of 2011, a payment system has been developed that meets the expectations of all stakeholders and beneficiaries
</t>
  </si>
  <si>
    <t>2.4. Awareness on REDD+ created at national and local levels  (UNEP)</t>
  </si>
  <si>
    <t>• By April 2011 a framework for the assessment of drivers of potential regional emissions displacement developed
• By the end of 2011, a study on intra-national displacement of emissions will be completed
• National REDD+ Program and FLEGT process align efforts on areas of common interest</t>
  </si>
  <si>
    <t xml:space="preserve">• By the end of 2011, methodology developed for incorporation into SEDP of status and trends of forest cover and identification of REDD+-eligible areas
• By February 2011 a methodology for assessment of opportunity costs for REDD+ has been developed
• By the end of 2011, methodology for REDD+ integration into FPDF is based on the provincial MRV system
</t>
  </si>
  <si>
    <t xml:space="preserve">Personnel Cost </t>
  </si>
  <si>
    <t>PMU/VNFOREST</t>
  </si>
  <si>
    <t>FAO/VNFOREST</t>
  </si>
  <si>
    <t>2.1.6. Stakeholder consultation (forest managers and owners (continuation of FPIC)</t>
  </si>
  <si>
    <t>PMU/DARD/
consultant</t>
  </si>
  <si>
    <t>FAO / PMU</t>
  </si>
  <si>
    <t>LoA-</t>
  </si>
  <si>
    <t>Atlas code</t>
  </si>
  <si>
    <t>Workshops, meeting expenses</t>
  </si>
  <si>
    <t>Local travel, workshops</t>
  </si>
  <si>
    <t>Training courses (meeting rooms, DSA, participants travel)</t>
  </si>
  <si>
    <t>Workshops, local travel</t>
  </si>
  <si>
    <t>Workshops, travel</t>
  </si>
  <si>
    <t>Meeting expenses</t>
  </si>
  <si>
    <t>Contract with organization</t>
  </si>
  <si>
    <t>Training, workshops</t>
  </si>
  <si>
    <t>Project local staff</t>
  </si>
  <si>
    <t>Project international staff</t>
  </si>
  <si>
    <t>Operational expenses (communication, stationery)</t>
  </si>
  <si>
    <t>International consultant</t>
  </si>
  <si>
    <t>Exp PMU Q1/2011</t>
  </si>
  <si>
    <t>Exp UNDP Q1/2011</t>
  </si>
  <si>
    <t>Exp UNDP Q1-2/2011</t>
  </si>
  <si>
    <t>Exp PMU Q2/11</t>
  </si>
  <si>
    <t>Balance</t>
  </si>
  <si>
    <t>Proposed adjustment</t>
  </si>
  <si>
    <t>Known commitments</t>
  </si>
  <si>
    <t xml:space="preserve">Budget available: </t>
  </si>
  <si>
    <t>Total exp</t>
  </si>
  <si>
    <t>Net budget  endorsed for remaining year</t>
  </si>
  <si>
    <t>Necessary budget for remaining 6 months</t>
  </si>
  <si>
    <t>Missing budget</t>
  </si>
  <si>
    <t>(I)</t>
  </si>
  <si>
    <t>(II)</t>
  </si>
  <si>
    <t>(II)-(I)</t>
  </si>
  <si>
    <t>Potential funding source</t>
  </si>
  <si>
    <t>VAT refund 6 months 2011</t>
  </si>
  <si>
    <t>Summary</t>
  </si>
  <si>
    <t>According to original AWP</t>
  </si>
  <si>
    <t>Budget available upon deduction of USSD 64,412.4</t>
  </si>
  <si>
    <t>11,453.76</t>
  </si>
  <si>
    <t>Refund part of GMS</t>
  </si>
  <si>
    <t>VAT refund of 2010 (collected)</t>
  </si>
  <si>
    <t>Refund PB6 from UNEP (collected)</t>
  </si>
  <si>
    <t>VAT refund last 6 months 2011</t>
  </si>
  <si>
    <t xml:space="preserve">Note: VAT refund should be recorded in the Atlas as an additional income  </t>
  </si>
  <si>
    <t>Local travel, workshops, peer review</t>
  </si>
  <si>
    <t>Local consultants, workshops, travel</t>
  </si>
  <si>
    <t>Some from UNEP fund so will be separated to return to UNEP account</t>
  </si>
  <si>
    <t>According to Nguyet</t>
  </si>
  <si>
    <t>so that this resource can be used as a reserve for project extension</t>
  </si>
  <si>
    <t>Training workshops, local consultants</t>
  </si>
  <si>
    <t>workshops, operational expenses, travel</t>
  </si>
  <si>
    <t>Total 3 agencies</t>
  </si>
  <si>
    <t>SIGNATURE</t>
  </si>
  <si>
    <t>For PMU</t>
  </si>
  <si>
    <t>Pham Minh Thoa</t>
  </si>
  <si>
    <t>National Programme Director</t>
  </si>
  <si>
    <t>NC 30d + travel</t>
  </si>
  <si>
    <t>Total budget</t>
  </si>
  <si>
    <t xml:space="preserve">By PMU </t>
  </si>
  <si>
    <t>By UN Agency</t>
  </si>
  <si>
    <t>Commodities and supplies</t>
  </si>
  <si>
    <t>Commodities, transport and supplies</t>
  </si>
  <si>
    <t>Contracts, Commodities, transport and supplies</t>
  </si>
  <si>
    <t xml:space="preserve">Transport </t>
  </si>
  <si>
    <t>Personnel, Contracts, Commodities, transport and supplies</t>
  </si>
  <si>
    <t xml:space="preserve">Timeframe </t>
  </si>
  <si>
    <t xml:space="preserve">QUARTERLY WORK PLAN  </t>
  </si>
  <si>
    <t>(From 1/10/2011 - 31/12/2011)</t>
  </si>
  <si>
    <t>Oct</t>
  </si>
  <si>
    <t>Nov</t>
  </si>
  <si>
    <t>Dec</t>
  </si>
  <si>
    <t>Summary of Budget Q4 2011</t>
  </si>
  <si>
    <t>Hanoi, 30 September 2011</t>
  </si>
  <si>
    <t xml:space="preserve">1.6.9: Strengthening capacity of MRV-related institutions and assisting in the establishment of the VN REDD+ Office  </t>
  </si>
  <si>
    <t>FAO/PMU</t>
  </si>
  <si>
    <t>Commodities</t>
  </si>
  <si>
    <t xml:space="preserve">PMU </t>
  </si>
  <si>
    <t xml:space="preserve">PMU/VNFOREST </t>
  </si>
  <si>
    <t>1.1.3. Support quarterly REDD network meeting</t>
  </si>
  <si>
    <t>1.4.2. Organization of Local Consultations in Support of the Development of a REDD+ Compliant Benefit Distribution System for Viet Nam</t>
  </si>
  <si>
    <t>2.3.2. Piloting Local Decision Making in the Development of a REDD+ Compliant Benefit Distribution System for Viet Nam</t>
  </si>
  <si>
    <t xml:space="preserve">3.2.1. VNFOREST visit to Myanmar to discuss cooperation in REDD+ implementation </t>
  </si>
  <si>
    <t>outstanding from Q3</t>
  </si>
  <si>
    <t>x</t>
  </si>
  <si>
    <t>on-going contract</t>
  </si>
  <si>
    <t>1.3.2. Organization of consultation workshops on NRP</t>
  </si>
  <si>
    <t xml:space="preserve">x </t>
  </si>
  <si>
    <t xml:space="preserve">2.4.2. Preparation of awareness-raising materials
Booklet on REDD+ for local govt official (2.4.2)
Booklet on REDD+ for central govt official (2.4.2)
Manual and flip chart training for local facilitators (2.4.3)
Poster/leafleft for FPIC 2 (2.4.3)
</t>
  </si>
  <si>
    <t xml:space="preserve">2.4.3 Organization of awareness raising events
Photo contest  
News/articles on REDD/VNFOREST websites and technical magazine
 </t>
  </si>
  <si>
    <t>1.1.6. Awareness-raising on REDD+ for provincial staff in the central (awareness-raising workshops in Da Nang)</t>
  </si>
  <si>
    <t>on-going</t>
  </si>
  <si>
    <t>Cuong to contact Myanmar colleagues</t>
  </si>
  <si>
    <t>version 4.1</t>
  </si>
  <si>
    <t>1.1.7.Stakeholder consultations on the UN-REDD Phase II proposal  (1 day, in Ha Noi, participants: from 6 pilot provinces)</t>
  </si>
  <si>
    <t xml:space="preserve">1.6.6. Development of allometric equations  </t>
  </si>
  <si>
    <t>tentatively, 1st week of Oct</t>
  </si>
  <si>
    <t>tentatively, last 2 weeks of Oct</t>
  </si>
  <si>
    <t>on-going, tentatively, 25 Oct</t>
  </si>
  <si>
    <t xml:space="preserve">Meeting </t>
  </si>
  <si>
    <t>Internal Financial Controller</t>
  </si>
  <si>
    <t>1.1.4. Visit to REDD+ pilot sites (Lai Chau, Binh Thuan and Lao Cai, proposed pilot site of UN-REDD phase 2)</t>
  </si>
  <si>
    <t>1.2.5. Part-time technical officer</t>
  </si>
  <si>
    <t>1.1. National coordination mechanism established (UNDP)</t>
  </si>
  <si>
    <t>2.1. District-level forest land-use plan mainstreaming REDD potential (UNDP)</t>
  </si>
  <si>
    <t>2.3. Equitable and transparent benefit sharing payment systems defined (UNDP)</t>
  </si>
  <si>
    <t>3.1. Drivers of regional emissions displacement and inter-sectoral leakage assessed (FAO)</t>
  </si>
  <si>
    <t>3.2. Regional synergies and collaboration on REDD+ enhanced (UNDP)</t>
  </si>
  <si>
    <t>1.6.5. Support for the sub-Technical Working Groups</t>
  </si>
  <si>
    <t>2.1.1. Consultation and training for Integration of REDD+ in forest development masterplan and land-use masterplan for period from 2010-2020</t>
  </si>
  <si>
    <t>Funds outstanding from Q3</t>
  </si>
  <si>
    <t>NC(c)3M</t>
  </si>
  <si>
    <t>HACT</t>
  </si>
  <si>
    <t>Already committed. Funds outstanding from Q2</t>
  </si>
  <si>
    <t xml:space="preserve">1.6.11 Development of the Land Monitoring System </t>
  </si>
  <si>
    <t xml:space="preserve">3.1.3. Policy dialogue between managers and businesses in province having border gate where timber imported into Vietnam </t>
  </si>
  <si>
    <t>Funds outstanding from Q2 ($20,000) and Q1 ($15,000)</t>
  </si>
  <si>
    <t>OP 1.6</t>
  </si>
  <si>
    <t>OP 1.2</t>
  </si>
  <si>
    <t>OP 2.2</t>
  </si>
  <si>
    <t>OP 3.1</t>
  </si>
  <si>
    <t>1.6.12 Assistance of Land Law revision to GLDA, MONRe, for land classification systems consistent between MONRE and MARD.</t>
  </si>
  <si>
    <t>PSC oustanding</t>
  </si>
  <si>
    <t>Committed in WP so far</t>
  </si>
  <si>
    <t>1.2.2. Support Vietnamese Technical Experts to attend international Trainings (and other international travel for UN-REDD)
- Travel for PB7 in Berlin
-Travel to Panama
-Travel to COP 17</t>
  </si>
  <si>
    <t>(Funds already overspent from AWP - reallocate from 1.6.10)</t>
  </si>
  <si>
    <t>NC 4MM</t>
  </si>
  <si>
    <t>No specs yet. To be discussed.</t>
  </si>
  <si>
    <t>Proposal pending</t>
  </si>
  <si>
    <t>Audit</t>
  </si>
  <si>
    <t>For FAO</t>
  </si>
  <si>
    <t xml:space="preserve">Akiko Inoguchi </t>
  </si>
  <si>
    <t>Programme Officer</t>
  </si>
  <si>
    <t xml:space="preserve"> </t>
  </si>
  <si>
    <t>Hanoi, 12 October 2011</t>
  </si>
  <si>
    <t>PGA funding</t>
  </si>
  <si>
    <t>Office rent</t>
  </si>
  <si>
    <t>Programme Manager and National REDD Team Leader</t>
  </si>
  <si>
    <t>(FAO)</t>
  </si>
  <si>
    <t>Prog  financial assistan</t>
  </si>
  <si>
    <t>Support for Provincial REDD working group</t>
  </si>
  <si>
    <t>Office supplies, equipment, maintenance …</t>
  </si>
  <si>
    <t>Operation cost</t>
  </si>
  <si>
    <t>month</t>
  </si>
  <si>
    <t>Salary local staff</t>
  </si>
  <si>
    <t>Programme Manager and National REDD Team Leader, technical officers</t>
  </si>
  <si>
    <t>National REDD Team Leader</t>
  </si>
  <si>
    <t>National Technical Specialist</t>
  </si>
  <si>
    <t>Programme Manager</t>
  </si>
  <si>
    <t>Project accountant</t>
  </si>
  <si>
    <t>Interpreter and secretary</t>
  </si>
  <si>
    <t>Communication officer</t>
  </si>
  <si>
    <t>Programme Assistant</t>
  </si>
  <si>
    <t>Financial and admin assistant</t>
  </si>
  <si>
    <t>Procurement assistant</t>
  </si>
  <si>
    <t>Field officers 2 persons</t>
  </si>
  <si>
    <t>Admin staff</t>
  </si>
  <si>
    <t>DSA provincial travel 2 persons x 3 trips x 3 days on average</t>
  </si>
  <si>
    <t>day</t>
  </si>
  <si>
    <t>Terminal cost</t>
  </si>
  <si>
    <t>Air ticket 3 trips 2 persons</t>
  </si>
  <si>
    <t>DSA of PMU in Lam Dong to Ha Noi 2 persons 2 trips 3 days</t>
  </si>
  <si>
    <t>Local travel (car rental and taxi Ha Noi, Lam Dong, relevant provinces)</t>
  </si>
  <si>
    <t xml:space="preserve">Office supplies, communication maintenance </t>
  </si>
  <si>
    <t>Stationeries and photocopying</t>
  </si>
  <si>
    <t>Telephone and mobile, internet, postal charges</t>
  </si>
  <si>
    <t>Electricity and water and building service</t>
  </si>
  <si>
    <t>Other mis costs (messenger, cleaning, consumables office supplies)</t>
  </si>
  <si>
    <t>Lam Dong Provincial and district working group</t>
  </si>
  <si>
    <t>Rent</t>
  </si>
  <si>
    <t>PEB meetings</t>
  </si>
  <si>
    <t>Annex III</t>
  </si>
  <si>
    <t>2011 Un-used budget</t>
  </si>
  <si>
    <t>2012 Updated budget</t>
  </si>
  <si>
    <t>PMU/VNForest/UNDP</t>
  </si>
  <si>
    <t xml:space="preserve"> Contracts, Commodities, transport and supplies</t>
  </si>
  <si>
    <t>(From 1/1/2012 - 31/12/2012)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</si>
  <si>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</si>
  <si>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</si>
  <si>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</si>
  <si>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</si>
  <si>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</si>
  <si>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</si>
  <si>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</si>
  <si>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</si>
  <si>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</si>
  <si>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Key Actors</t>
  </si>
  <si>
    <t>Objectives</t>
  </si>
  <si>
    <t>Exchange visit from Indonesia for inputs based on experiences with the PGA</t>
  </si>
  <si>
    <t>Travel costs for UNDP regional Governance expert in Bangkok</t>
  </si>
  <si>
    <t>To facilitate the PGA process</t>
  </si>
  <si>
    <t>To give expert advice on the governance approach</t>
  </si>
  <si>
    <t>Programme Coordinator salary</t>
  </si>
  <si>
    <t xml:space="preserve">Traveling to the field for workshops </t>
  </si>
  <si>
    <t>Miscellaneous</t>
  </si>
  <si>
    <t>A larger group of REDD+ stakeholders that include GoV, CSO and Academia to advise the Research Team.</t>
  </si>
  <si>
    <t xml:space="preserve">Programme Management </t>
  </si>
  <si>
    <t xml:space="preserve">To get stakeholder's endorsement on the scope of the PGA and especially on the selection of the pilot province. </t>
  </si>
  <si>
    <t>An national NGO will be contracted for the Research Team to drive the PGA process in the pilot province. More specifically, the NGO will:
* map REDD+ stakeholders and provide a baseline for existing governance initiatives in the selected pilot province
* organize and conduct a stakeholder workshop to present the PGA approach for provincial/district stakeholders in the selected pilot province, and conduct initial awareness rising on REDD+, present the findings from the mapping exerceises and get consent for a first cut on the draft indicators
* consult with Advisory Group reguralry
* draft the indicator set to be used for the data collection
* organize and conduct a stakeholder consultation in the pilot province to get feedback on the draft indicator set</t>
  </si>
  <si>
    <t xml:space="preserve">
</t>
  </si>
  <si>
    <t xml:space="preserve">1.7.1 National kick-off workshop </t>
  </si>
  <si>
    <t>1.7.3 Establishment of Advisory Group</t>
  </si>
  <si>
    <t>1.7.4 South-South exchange - delegation from Indonesia to visit Viet Nam to share experiences from their REDD+ PGA</t>
  </si>
  <si>
    <t>1.7.5 Preparation for data collection
• Developing data collection instruments
• Field testing of data collection instruments in pilot province 
• Assessments of training needs of data collectors</t>
  </si>
  <si>
    <t xml:space="preserve">1.7.6 Data collection </t>
  </si>
  <si>
    <t>1.7.7 Data analysis and dissemination</t>
  </si>
  <si>
    <t>DSA</t>
  </si>
  <si>
    <t>Tea-break</t>
  </si>
  <si>
    <t>Cabin translation</t>
  </si>
  <si>
    <t>Equipment</t>
  </si>
  <si>
    <t>Translation, document, stationery and photocopying</t>
  </si>
  <si>
    <t>Air ticket provincial pax</t>
  </si>
  <si>
    <t xml:space="preserve">Terminal </t>
  </si>
  <si>
    <t>Land transport</t>
  </si>
  <si>
    <t>Qty</t>
  </si>
  <si>
    <t>Price</t>
  </si>
  <si>
    <t>Venue</t>
  </si>
  <si>
    <t>Subtotoal</t>
  </si>
  <si>
    <t>Lunch</t>
  </si>
  <si>
    <t xml:space="preserve"> Workshop 2 - in the Province</t>
  </si>
  <si>
    <t>USD pr unit</t>
  </si>
  <si>
    <t>Air ticket Nat. Stakeholders pax</t>
  </si>
  <si>
    <t>Logistics for meetings</t>
  </si>
  <si>
    <t>Logistics for meeting</t>
  </si>
  <si>
    <t xml:space="preserve">Travel </t>
  </si>
  <si>
    <t>subtotal</t>
  </si>
  <si>
    <t>Compensation to members</t>
  </si>
  <si>
    <t>Workshop 3 - in the Province</t>
  </si>
  <si>
    <t>Research Team/PMU/UNDP</t>
  </si>
  <si>
    <t>DSA days</t>
  </si>
  <si>
    <t>PMU/UNDP/VNForest/FAO</t>
  </si>
  <si>
    <t>Research Team/PMU/UNDP/FAO</t>
  </si>
  <si>
    <t>UNDP/PMU</t>
  </si>
  <si>
    <t>Consultant/facilitator</t>
  </si>
  <si>
    <t>Research Team</t>
  </si>
  <si>
    <t>Contract NGO to do the operational work</t>
  </si>
  <si>
    <t>PMU/VNForest/FAO/UNDP</t>
  </si>
  <si>
    <t>2012 budget in USD</t>
  </si>
  <si>
    <t>2012 ANNUAL WORK PLAN  FOR PGA</t>
  </si>
  <si>
    <t>Q1</t>
  </si>
  <si>
    <t>Q2</t>
  </si>
  <si>
    <t>Q3</t>
  </si>
  <si>
    <t>Q4</t>
  </si>
  <si>
    <t>Budget for Q1+Q2</t>
  </si>
  <si>
    <t>Budget for Q3+Q4</t>
  </si>
  <si>
    <t>total</t>
  </si>
  <si>
    <t>Subtotal</t>
  </si>
  <si>
    <t>Traveling to the field for workshops for Prog Coor and UN CO</t>
  </si>
  <si>
    <t>1.7.2 Establishment of a Research Team to undertake operational aspects of the PGA, including mapping exercises</t>
  </si>
  <si>
    <t>Focal points from the four PGA for REDD+ pilot countries will meet to discuss lessons learned and exchange expereinces</t>
  </si>
  <si>
    <t>PGA Project Coordinator, GoV Focal Point, Research Team, UNDP focal points</t>
  </si>
  <si>
    <t>Travel</t>
  </si>
  <si>
    <t>1.7.8 Lessons Learned Exchange workshop in Indonesia</t>
  </si>
  <si>
    <t>Transfer</t>
  </si>
  <si>
    <t>revised 22 Feb</t>
  </si>
  <si>
    <t>Hanoi, 22 Feb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</si>
</sst>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164" formatCode="_-* #,##0_-;\-* #,##0_-;_-* &quot;-&quot;_-;_-@_-"/>
    <numFmt numFmtId="165" formatCode="_(* #,##0.00_);_(* \(#,##0.00\);_(* \-??_);_(@_)"/>
    <numFmt numFmtId="166" formatCode="_(* #,##0_);_(* \(#,##0\);_(* \-??_);_(@_)"/>
    <numFmt numFmtId="167" formatCode="_(* #,##0_);_(* \(#,##0\);_(&quot; ok&quot;_);_(@_)"/>
    <numFmt numFmtId="168" formatCode="#,##0;[Red]#,##0"/>
    <numFmt numFmtId="169" formatCode="_-\$* #,##0.00_-;&quot;-$&quot;* #,##0.00_-;_-\$* \-??_-;_-@_-"/>
    <numFmt numFmtId="170" formatCode="_-\$* #,##0_-;&quot;-$&quot;* #,##0_-;_-\$* \-??_-;_-@_-"/>
    <numFmt numFmtId="171" formatCode="_-* #,##0_-;\-* #,##0_-;_-* &quot;-&quot;??_-;_-@_-"/>
    <numFmt numFmtId="172" formatCode="_(* #,##0_);_(* \(#,##0\);_(* &quot;-&quot;??_);_(@_)"/>
  </numFmts>
  <fonts count="55"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14"/>
      <name val="Verdana"/>
      <family val="2"/>
    </font>
    <font>
      <sz val="11"/>
      <name val="Calibri"/>
      <family val="2"/>
    </font>
    <font>
      <b/>
      <sz val="14"/>
      <name val="Verdana"/>
      <family val="2"/>
    </font>
    <font>
      <b/>
      <sz val="11"/>
      <name val="Verdana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name val="Verdana"/>
      <family val="2"/>
    </font>
    <font>
      <i/>
      <sz val="10"/>
      <name val="Verdana"/>
      <family val="2"/>
    </font>
    <font>
      <i/>
      <sz val="14"/>
      <name val="Verdana"/>
      <family val="2"/>
    </font>
    <font>
      <sz val="8"/>
      <name val="Verdana"/>
      <family val="2"/>
    </font>
    <font>
      <u/>
      <sz val="11"/>
      <name val="Calibri"/>
      <family val="2"/>
    </font>
    <font>
      <u/>
      <sz val="10"/>
      <name val="Arial"/>
      <family val="2"/>
    </font>
    <font>
      <sz val="14"/>
      <name val="Arial"/>
      <family val="2"/>
    </font>
    <font>
      <b/>
      <sz val="10"/>
      <name val="Verdana"/>
      <family val="2"/>
      <charset val="1"/>
    </font>
    <font>
      <b/>
      <u/>
      <sz val="10"/>
      <name val="Verdana"/>
      <family val="2"/>
    </font>
    <font>
      <u/>
      <sz val="10"/>
      <name val="Verdana"/>
      <family val="2"/>
    </font>
    <font>
      <u/>
      <sz val="14"/>
      <name val="Verdana"/>
      <family val="2"/>
    </font>
    <font>
      <sz val="10"/>
      <name val="Arial"/>
      <family val="2"/>
    </font>
    <font>
      <b/>
      <sz val="14"/>
      <name val="Tahoma"/>
      <family val="2"/>
    </font>
    <font>
      <u val="singleAccounting"/>
      <sz val="10"/>
      <color rgb="FFFF000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10"/>
      <color rgb="FFFF000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4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1"/>
      <name val="Calibri"/>
      <family val="2"/>
    </font>
    <font>
      <sz val="9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theme="5"/>
      <name val="Verdana"/>
      <family val="2"/>
    </font>
    <font>
      <u val="singleAccounting"/>
      <sz val="1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8"/>
      <name val="Times New Roman"/>
      <family val="1"/>
    </font>
    <font>
      <sz val="10"/>
      <color theme="0"/>
      <name val="Arial"/>
      <family val="2"/>
    </font>
    <font>
      <i/>
      <sz val="10"/>
      <color rgb="FFFF0000"/>
      <name val="Verdana"/>
      <family val="2"/>
    </font>
    <font>
      <b/>
      <i/>
      <sz val="10"/>
      <name val="Verdana"/>
      <family val="2"/>
    </font>
    <font>
      <sz val="9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15"/>
        <bgColor indexed="35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6"/>
      </patternFill>
    </fill>
    <fill>
      <patternFill patternType="solid">
        <fgColor rgb="FF00B050"/>
        <bgColor indexed="26"/>
      </patternFill>
    </fill>
    <fill>
      <patternFill patternType="solid">
        <fgColor rgb="FFFF0000"/>
        <bgColor indexed="26"/>
      </patternFill>
    </fill>
    <fill>
      <patternFill patternType="solid">
        <fgColor theme="3" tint="0.39997558519241921"/>
        <bgColor indexed="26"/>
      </patternFill>
    </fill>
    <fill>
      <patternFill patternType="solid">
        <fgColor rgb="FF92D050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6795556505021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16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medium">
        <color auto="1"/>
      </top>
      <bottom style="dashed">
        <color auto="1"/>
      </bottom>
      <diagonal/>
    </border>
    <border>
      <left/>
      <right style="double">
        <color auto="1"/>
      </right>
      <top style="dashed">
        <color auto="1"/>
      </top>
      <bottom style="dashed">
        <color auto="1"/>
      </bottom>
      <diagonal/>
    </border>
    <border>
      <left/>
      <right style="double">
        <color auto="1"/>
      </right>
      <top style="dashed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dashed">
        <color auto="1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dashed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 style="dashed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medium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/>
      <diagonal/>
    </border>
    <border>
      <left style="double">
        <color auto="1"/>
      </left>
      <right style="thin">
        <color auto="1"/>
      </right>
      <top/>
      <bottom style="dashed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auto="1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auto="1"/>
      </left>
      <right style="double">
        <color indexed="64"/>
      </right>
      <top style="dash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6">
    <xf numFmtId="0" fontId="0" fillId="0" borderId="0"/>
    <xf numFmtId="165" fontId="26" fillId="0" borderId="0" applyFill="0" applyBorder="0" applyAlignment="0" applyProtection="0"/>
    <xf numFmtId="169" fontId="26" fillId="0" borderId="0" applyFill="0" applyBorder="0" applyAlignment="0" applyProtection="0"/>
    <xf numFmtId="0" fontId="26" fillId="0" borderId="0"/>
    <xf numFmtId="170" fontId="45" fillId="0" borderId="0" applyFont="0" applyFill="0" applyBorder="0" applyAlignment="0" applyProtection="0"/>
    <xf numFmtId="0" fontId="45" fillId="0" borderId="0"/>
  </cellStyleXfs>
  <cellXfs count="1228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166" fontId="0" fillId="0" borderId="0" xfId="1" applyNumberFormat="1" applyFont="1" applyFill="1" applyBorder="1" applyAlignment="1" applyProtection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left" vertical="top" wrapText="1"/>
    </xf>
    <xf numFmtId="166" fontId="1" fillId="3" borderId="0" xfId="1" applyNumberFormat="1" applyFont="1" applyFill="1" applyBorder="1" applyAlignment="1" applyProtection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0" fillId="2" borderId="13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4" fillId="4" borderId="0" xfId="0" applyFont="1" applyFill="1" applyBorder="1" applyAlignment="1">
      <alignment vertical="top" wrapText="1"/>
    </xf>
    <xf numFmtId="0" fontId="0" fillId="4" borderId="14" xfId="0" applyFont="1" applyFill="1" applyBorder="1" applyAlignment="1">
      <alignment vertical="top" wrapText="1"/>
    </xf>
    <xf numFmtId="0" fontId="0" fillId="4" borderId="14" xfId="0" applyFont="1" applyFill="1" applyBorder="1" applyAlignment="1">
      <alignment horizontal="left" vertical="top" wrapText="1"/>
    </xf>
    <xf numFmtId="166" fontId="0" fillId="4" borderId="14" xfId="1" applyNumberFormat="1" applyFont="1" applyFill="1" applyBorder="1" applyAlignment="1" applyProtection="1">
      <alignment vertical="top" wrapText="1"/>
    </xf>
    <xf numFmtId="0" fontId="2" fillId="4" borderId="7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4" borderId="12" xfId="0" applyFont="1" applyFill="1" applyBorder="1" applyAlignment="1">
      <alignment vertical="top" wrapText="1"/>
    </xf>
    <xf numFmtId="0" fontId="0" fillId="4" borderId="9" xfId="0" applyFont="1" applyFill="1" applyBorder="1" applyAlignment="1">
      <alignment vertical="top" wrapText="1"/>
    </xf>
    <xf numFmtId="0" fontId="0" fillId="4" borderId="0" xfId="0" applyFont="1" applyFill="1" applyBorder="1" applyAlignment="1">
      <alignment vertical="top" wrapText="1"/>
    </xf>
    <xf numFmtId="0" fontId="2" fillId="4" borderId="10" xfId="0" applyFont="1" applyFill="1" applyBorder="1" applyAlignment="1">
      <alignment vertical="top" wrapText="1"/>
    </xf>
    <xf numFmtId="0" fontId="0" fillId="4" borderId="13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0" fontId="4" fillId="5" borderId="9" xfId="0" applyFont="1" applyFill="1" applyBorder="1" applyAlignment="1">
      <alignment vertical="top" wrapText="1"/>
    </xf>
    <xf numFmtId="0" fontId="0" fillId="5" borderId="0" xfId="0" applyFont="1" applyFill="1" applyAlignment="1">
      <alignment vertical="top" wrapText="1"/>
    </xf>
    <xf numFmtId="0" fontId="0" fillId="5" borderId="0" xfId="0" applyFont="1" applyFill="1" applyAlignment="1">
      <alignment horizontal="left" vertical="top" wrapText="1"/>
    </xf>
    <xf numFmtId="166" fontId="0" fillId="5" borderId="0" xfId="1" applyNumberFormat="1" applyFont="1" applyFill="1" applyBorder="1" applyAlignment="1" applyProtection="1">
      <alignment vertical="top" wrapText="1"/>
    </xf>
    <xf numFmtId="0" fontId="2" fillId="5" borderId="7" xfId="0" applyFont="1" applyFill="1" applyBorder="1" applyAlignment="1">
      <alignment vertical="top" wrapText="1"/>
    </xf>
    <xf numFmtId="0" fontId="0" fillId="5" borderId="9" xfId="0" applyFont="1" applyFill="1" applyBorder="1" applyAlignment="1">
      <alignment vertical="top" wrapText="1"/>
    </xf>
    <xf numFmtId="0" fontId="2" fillId="5" borderId="10" xfId="0" applyFont="1" applyFill="1" applyBorder="1" applyAlignment="1">
      <alignment vertical="top" wrapText="1"/>
    </xf>
    <xf numFmtId="0" fontId="0" fillId="5" borderId="13" xfId="0" applyFont="1" applyFill="1" applyBorder="1" applyAlignment="1">
      <alignment vertical="top" wrapText="1"/>
    </xf>
    <xf numFmtId="0" fontId="4" fillId="5" borderId="13" xfId="0" applyFont="1" applyFill="1" applyBorder="1" applyAlignment="1">
      <alignment vertical="top" wrapText="1"/>
    </xf>
    <xf numFmtId="0" fontId="0" fillId="4" borderId="0" xfId="0" applyFont="1" applyFill="1" applyAlignment="1">
      <alignment vertical="top" wrapText="1"/>
    </xf>
    <xf numFmtId="0" fontId="0" fillId="4" borderId="0" xfId="0" applyFont="1" applyFill="1" applyAlignment="1">
      <alignment horizontal="left" vertical="top" wrapText="1"/>
    </xf>
    <xf numFmtId="166" fontId="0" fillId="4" borderId="0" xfId="1" applyNumberFormat="1" applyFont="1" applyFill="1" applyBorder="1" applyAlignment="1" applyProtection="1">
      <alignment vertical="top" wrapText="1"/>
    </xf>
    <xf numFmtId="0" fontId="4" fillId="4" borderId="13" xfId="0" applyFont="1" applyFill="1" applyBorder="1" applyAlignment="1">
      <alignment vertical="top" wrapText="1"/>
    </xf>
    <xf numFmtId="0" fontId="4" fillId="6" borderId="9" xfId="0" applyFont="1" applyFill="1" applyBorder="1" applyAlignment="1">
      <alignment vertical="top" wrapText="1"/>
    </xf>
    <xf numFmtId="0" fontId="4" fillId="6" borderId="3" xfId="0" applyFont="1" applyFill="1" applyBorder="1" applyAlignment="1">
      <alignment vertical="top" wrapText="1"/>
    </xf>
    <xf numFmtId="0" fontId="4" fillId="6" borderId="7" xfId="0" applyFont="1" applyFill="1" applyBorder="1" applyAlignment="1">
      <alignment vertical="top" wrapText="1"/>
    </xf>
    <xf numFmtId="0" fontId="4" fillId="6" borderId="13" xfId="0" applyFont="1" applyFill="1" applyBorder="1" applyAlignment="1">
      <alignment vertical="top" wrapText="1"/>
    </xf>
    <xf numFmtId="0" fontId="4" fillId="6" borderId="10" xfId="0" applyFont="1" applyFill="1" applyBorder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4" fillId="5" borderId="3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4" fillId="5" borderId="10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0" fontId="0" fillId="4" borderId="3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0" fillId="4" borderId="7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166" fontId="7" fillId="7" borderId="0" xfId="1" applyNumberFormat="1" applyFont="1" applyFill="1" applyBorder="1" applyAlignment="1" applyProtection="1">
      <alignment horizontal="right" vertical="top"/>
    </xf>
    <xf numFmtId="0" fontId="0" fillId="7" borderId="0" xfId="0" applyFont="1" applyFill="1" applyAlignment="1">
      <alignment vertical="top"/>
    </xf>
    <xf numFmtId="0" fontId="12" fillId="7" borderId="0" xfId="0" applyFont="1" applyFill="1" applyAlignment="1">
      <alignment horizontal="center" vertical="top"/>
    </xf>
    <xf numFmtId="0" fontId="11" fillId="7" borderId="0" xfId="0" applyFont="1" applyFill="1" applyAlignment="1">
      <alignment horizontal="center" vertical="top"/>
    </xf>
    <xf numFmtId="0" fontId="10" fillId="7" borderId="0" xfId="0" applyFont="1" applyFill="1" applyAlignment="1">
      <alignment vertical="top"/>
    </xf>
    <xf numFmtId="0" fontId="13" fillId="7" borderId="0" xfId="0" applyFont="1" applyFill="1" applyAlignment="1">
      <alignment vertical="top"/>
    </xf>
    <xf numFmtId="49" fontId="13" fillId="7" borderId="0" xfId="0" applyNumberFormat="1" applyFont="1" applyFill="1" applyBorder="1" applyAlignment="1">
      <alignment vertical="top"/>
    </xf>
    <xf numFmtId="1" fontId="14" fillId="7" borderId="0" xfId="0" applyNumberFormat="1" applyFont="1" applyFill="1" applyBorder="1" applyAlignment="1">
      <alignment horizontal="center" vertical="top"/>
    </xf>
    <xf numFmtId="166" fontId="13" fillId="7" borderId="0" xfId="0" applyNumberFormat="1" applyFont="1" applyFill="1" applyBorder="1" applyAlignment="1">
      <alignment vertical="top"/>
    </xf>
    <xf numFmtId="49" fontId="13" fillId="7" borderId="0" xfId="0" applyNumberFormat="1" applyFont="1" applyFill="1" applyBorder="1" applyAlignment="1">
      <alignment horizontal="center" vertical="top"/>
    </xf>
    <xf numFmtId="1" fontId="13" fillId="7" borderId="0" xfId="0" applyNumberFormat="1" applyFont="1" applyFill="1" applyAlignment="1">
      <alignment horizontal="center" vertical="top"/>
    </xf>
    <xf numFmtId="166" fontId="13" fillId="7" borderId="14" xfId="1" applyNumberFormat="1" applyFont="1" applyFill="1" applyBorder="1" applyAlignment="1" applyProtection="1">
      <alignment vertical="top"/>
    </xf>
    <xf numFmtId="166" fontId="10" fillId="7" borderId="0" xfId="1" applyNumberFormat="1" applyFont="1" applyFill="1" applyBorder="1" applyAlignment="1" applyProtection="1">
      <alignment vertical="top"/>
    </xf>
    <xf numFmtId="0" fontId="12" fillId="7" borderId="0" xfId="0" applyFont="1" applyFill="1" applyAlignment="1">
      <alignment vertical="top"/>
    </xf>
    <xf numFmtId="0" fontId="15" fillId="7" borderId="0" xfId="0" applyFont="1" applyFill="1" applyAlignment="1">
      <alignment vertical="top"/>
    </xf>
    <xf numFmtId="0" fontId="15" fillId="7" borderId="0" xfId="0" applyFont="1" applyFill="1" applyAlignment="1">
      <alignment vertical="top" wrapText="1"/>
    </xf>
    <xf numFmtId="0" fontId="15" fillId="7" borderId="0" xfId="0" applyFont="1" applyFill="1" applyAlignment="1">
      <alignment horizontal="left" vertical="top"/>
    </xf>
    <xf numFmtId="0" fontId="15" fillId="7" borderId="0" xfId="0" applyFont="1" applyFill="1" applyAlignment="1">
      <alignment horizontal="center" vertical="top"/>
    </xf>
    <xf numFmtId="166" fontId="18" fillId="7" borderId="0" xfId="0" applyNumberFormat="1" applyFont="1" applyFill="1" applyAlignment="1">
      <alignment vertical="top"/>
    </xf>
    <xf numFmtId="166" fontId="15" fillId="7" borderId="0" xfId="1" applyNumberFormat="1" applyFont="1" applyFill="1" applyBorder="1" applyAlignment="1" applyProtection="1">
      <alignment vertical="top"/>
    </xf>
    <xf numFmtId="166" fontId="9" fillId="7" borderId="0" xfId="1" applyNumberFormat="1" applyFont="1" applyFill="1" applyBorder="1" applyAlignment="1" applyProtection="1">
      <alignment vertical="top"/>
    </xf>
    <xf numFmtId="49" fontId="10" fillId="7" borderId="0" xfId="0" applyNumberFormat="1" applyFont="1" applyFill="1" applyBorder="1" applyAlignment="1">
      <alignment horizontal="center" vertical="top"/>
    </xf>
    <xf numFmtId="166" fontId="19" fillId="7" borderId="0" xfId="1" applyNumberFormat="1" applyFont="1" applyFill="1" applyBorder="1" applyAlignment="1" applyProtection="1">
      <alignment horizontal="center" vertical="top"/>
    </xf>
    <xf numFmtId="167" fontId="13" fillId="7" borderId="14" xfId="1" applyNumberFormat="1" applyFont="1" applyFill="1" applyBorder="1" applyAlignment="1" applyProtection="1">
      <alignment horizontal="center" vertical="top"/>
    </xf>
    <xf numFmtId="0" fontId="7" fillId="7" borderId="0" xfId="0" applyFont="1" applyFill="1" applyAlignment="1">
      <alignment wrapText="1"/>
    </xf>
    <xf numFmtId="0" fontId="7" fillId="7" borderId="0" xfId="0" applyFont="1" applyFill="1"/>
    <xf numFmtId="0" fontId="7" fillId="7" borderId="0" xfId="0" applyFont="1" applyFill="1" applyAlignment="1">
      <alignment horizontal="left"/>
    </xf>
    <xf numFmtId="0" fontId="7" fillId="7" borderId="0" xfId="0" applyFont="1" applyFill="1" applyAlignment="1">
      <alignment horizontal="center"/>
    </xf>
    <xf numFmtId="166" fontId="18" fillId="7" borderId="0" xfId="0" applyNumberFormat="1" applyFont="1" applyFill="1"/>
    <xf numFmtId="166" fontId="7" fillId="7" borderId="0" xfId="1" applyNumberFormat="1" applyFont="1" applyFill="1" applyBorder="1" applyAlignment="1" applyProtection="1"/>
    <xf numFmtId="166" fontId="9" fillId="7" borderId="0" xfId="1" applyNumberFormat="1" applyFont="1" applyFill="1" applyBorder="1" applyAlignment="1" applyProtection="1"/>
    <xf numFmtId="0" fontId="0" fillId="7" borderId="0" xfId="0" applyFont="1" applyFill="1"/>
    <xf numFmtId="0" fontId="1" fillId="7" borderId="0" xfId="0" applyFont="1" applyFill="1"/>
    <xf numFmtId="0" fontId="6" fillId="7" borderId="0" xfId="0" applyFont="1" applyFill="1" applyAlignment="1">
      <alignment vertical="top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166" fontId="6" fillId="7" borderId="0" xfId="0" applyNumberFormat="1" applyFont="1" applyFill="1" applyBorder="1" applyAlignment="1">
      <alignment horizontal="center" vertical="top" wrapText="1"/>
    </xf>
    <xf numFmtId="0" fontId="1" fillId="7" borderId="0" xfId="0" applyFont="1" applyFill="1" applyAlignment="1">
      <alignment vertical="top"/>
    </xf>
    <xf numFmtId="0" fontId="17" fillId="7" borderId="0" xfId="0" applyFont="1" applyFill="1" applyAlignment="1">
      <alignment horizontal="center" vertical="top"/>
    </xf>
    <xf numFmtId="166" fontId="6" fillId="7" borderId="0" xfId="1" applyNumberFormat="1" applyFont="1" applyFill="1" applyBorder="1" applyAlignment="1" applyProtection="1">
      <alignment vertical="top"/>
    </xf>
    <xf numFmtId="0" fontId="21" fillId="7" borderId="0" xfId="0" applyFont="1" applyFill="1" applyAlignment="1">
      <alignment vertical="top"/>
    </xf>
    <xf numFmtId="166" fontId="9" fillId="7" borderId="0" xfId="1" applyNumberFormat="1" applyFont="1" applyFill="1" applyBorder="1" applyAlignment="1" applyProtection="1">
      <alignment vertical="top" wrapText="1"/>
    </xf>
    <xf numFmtId="166" fontId="25" fillId="7" borderId="0" xfId="1" applyNumberFormat="1" applyFont="1" applyFill="1" applyBorder="1" applyAlignment="1" applyProtection="1">
      <alignment vertical="top" wrapText="1"/>
    </xf>
    <xf numFmtId="166" fontId="12" fillId="7" borderId="0" xfId="1" applyNumberFormat="1" applyFont="1" applyFill="1" applyBorder="1" applyAlignment="1" applyProtection="1">
      <alignment vertical="top"/>
    </xf>
    <xf numFmtId="0" fontId="16" fillId="7" borderId="0" xfId="0" applyFont="1" applyFill="1" applyAlignment="1">
      <alignment horizontal="center" vertical="top"/>
    </xf>
    <xf numFmtId="166" fontId="7" fillId="7" borderId="0" xfId="1" applyNumberFormat="1" applyFont="1" applyFill="1" applyBorder="1" applyAlignment="1" applyProtection="1">
      <alignment vertical="top"/>
    </xf>
    <xf numFmtId="166" fontId="23" fillId="7" borderId="0" xfId="1" applyNumberFormat="1" applyFont="1" applyFill="1" applyBorder="1" applyAlignment="1" applyProtection="1">
      <alignment vertical="top"/>
    </xf>
    <xf numFmtId="166" fontId="7" fillId="7" borderId="0" xfId="1" applyNumberFormat="1" applyFont="1" applyFill="1" applyBorder="1" applyAlignment="1" applyProtection="1">
      <alignment vertical="top" wrapText="1"/>
    </xf>
    <xf numFmtId="166" fontId="24" fillId="7" borderId="0" xfId="1" applyNumberFormat="1" applyFont="1" applyFill="1" applyBorder="1" applyAlignment="1" applyProtection="1">
      <alignment vertical="top" wrapText="1"/>
    </xf>
    <xf numFmtId="166" fontId="6" fillId="7" borderId="0" xfId="1" applyNumberFormat="1" applyFont="1" applyFill="1" applyBorder="1" applyAlignment="1" applyProtection="1">
      <alignment vertical="top" wrapText="1"/>
    </xf>
    <xf numFmtId="166" fontId="23" fillId="7" borderId="0" xfId="1" applyNumberFormat="1" applyFont="1" applyFill="1" applyBorder="1" applyAlignment="1" applyProtection="1">
      <alignment vertical="top" wrapText="1"/>
    </xf>
    <xf numFmtId="0" fontId="9" fillId="7" borderId="0" xfId="0" applyFont="1" applyFill="1" applyAlignment="1">
      <alignment horizontal="center" vertical="top"/>
    </xf>
    <xf numFmtId="0" fontId="8" fillId="7" borderId="15" xfId="0" applyFont="1" applyFill="1" applyBorder="1" applyAlignment="1">
      <alignment vertical="top" wrapText="1"/>
    </xf>
    <xf numFmtId="166" fontId="6" fillId="7" borderId="0" xfId="1" applyNumberFormat="1" applyFont="1" applyFill="1" applyBorder="1" applyAlignment="1" applyProtection="1">
      <alignment horizontal="center" vertical="center" wrapText="1"/>
    </xf>
    <xf numFmtId="0" fontId="0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left" vertical="top"/>
    </xf>
    <xf numFmtId="0" fontId="6" fillId="7" borderId="0" xfId="0" applyFont="1" applyFill="1" applyBorder="1" applyAlignment="1">
      <alignment horizontal="left" vertical="top"/>
    </xf>
    <xf numFmtId="168" fontId="6" fillId="7" borderId="0" xfId="1" applyNumberFormat="1" applyFont="1" applyFill="1" applyBorder="1" applyAlignment="1" applyProtection="1">
      <alignment vertical="top"/>
    </xf>
    <xf numFmtId="168" fontId="7" fillId="7" borderId="0" xfId="1" applyNumberFormat="1" applyFont="1" applyFill="1" applyBorder="1" applyAlignment="1" applyProtection="1">
      <alignment vertical="top"/>
    </xf>
    <xf numFmtId="0" fontId="0" fillId="7" borderId="0" xfId="0" applyFont="1" applyFill="1" applyBorder="1" applyAlignment="1">
      <alignment vertical="top"/>
    </xf>
    <xf numFmtId="166" fontId="0" fillId="7" borderId="0" xfId="1" applyNumberFormat="1" applyFont="1" applyFill="1" applyBorder="1" applyAlignment="1" applyProtection="1">
      <alignment horizontal="right" vertical="top" wrapText="1"/>
    </xf>
    <xf numFmtId="166" fontId="18" fillId="7" borderId="15" xfId="1" applyNumberFormat="1" applyFont="1" applyFill="1" applyBorder="1" applyAlignment="1" applyProtection="1">
      <alignment vertical="top" wrapText="1"/>
    </xf>
    <xf numFmtId="0" fontId="6" fillId="7" borderId="0" xfId="0" applyFont="1" applyFill="1" applyBorder="1" applyAlignment="1">
      <alignment horizontal="left" vertical="top" wrapText="1"/>
    </xf>
    <xf numFmtId="0" fontId="7" fillId="7" borderId="15" xfId="0" applyFont="1" applyFill="1" applyBorder="1" applyAlignment="1">
      <alignment vertical="top"/>
    </xf>
    <xf numFmtId="166" fontId="11" fillId="7" borderId="0" xfId="1" applyNumberFormat="1" applyFont="1" applyFill="1" applyBorder="1" applyAlignment="1" applyProtection="1">
      <alignment horizontal="right" vertical="top" wrapText="1"/>
    </xf>
    <xf numFmtId="0" fontId="11" fillId="7" borderId="0" xfId="0" applyFont="1" applyFill="1" applyAlignment="1">
      <alignment vertical="top"/>
    </xf>
    <xf numFmtId="0" fontId="9" fillId="7" borderId="0" xfId="0" applyFont="1" applyFill="1" applyAlignment="1">
      <alignment horizontal="left" vertical="top" wrapText="1"/>
    </xf>
    <xf numFmtId="166" fontId="12" fillId="7" borderId="0" xfId="1" applyNumberFormat="1" applyFont="1" applyFill="1" applyBorder="1" applyAlignment="1" applyProtection="1">
      <alignment vertical="top" wrapText="1"/>
    </xf>
    <xf numFmtId="0" fontId="9" fillId="7" borderId="0" xfId="0" applyFont="1" applyFill="1" applyAlignment="1">
      <alignment vertical="top"/>
    </xf>
    <xf numFmtId="166" fontId="25" fillId="7" borderId="0" xfId="1" applyNumberFormat="1" applyFont="1" applyFill="1" applyBorder="1" applyAlignment="1" applyProtection="1">
      <alignment vertical="top"/>
    </xf>
    <xf numFmtId="0" fontId="8" fillId="7" borderId="0" xfId="0" applyFont="1" applyFill="1" applyAlignment="1">
      <alignment vertical="top" wrapText="1"/>
    </xf>
    <xf numFmtId="0" fontId="6" fillId="7" borderId="0" xfId="0" applyFont="1" applyFill="1" applyAlignment="1">
      <alignment horizontal="right" vertical="top" wrapText="1"/>
    </xf>
    <xf numFmtId="0" fontId="0" fillId="7" borderId="0" xfId="0" applyFont="1" applyFill="1" applyAlignment="1">
      <alignment vertical="top" wrapText="1"/>
    </xf>
    <xf numFmtId="0" fontId="20" fillId="7" borderId="0" xfId="0" applyFont="1" applyFill="1" applyAlignment="1">
      <alignment horizontal="right" vertical="top" wrapText="1"/>
    </xf>
    <xf numFmtId="0" fontId="7" fillId="7" borderId="0" xfId="0" applyFont="1" applyFill="1" applyBorder="1" applyAlignment="1">
      <alignment horizontal="left" vertical="top" wrapText="1"/>
    </xf>
    <xf numFmtId="170" fontId="7" fillId="7" borderId="0" xfId="2" applyNumberFormat="1" applyFont="1" applyFill="1" applyBorder="1" applyAlignment="1" applyProtection="1">
      <alignment horizontal="left" vertical="top" wrapText="1"/>
    </xf>
    <xf numFmtId="166" fontId="23" fillId="7" borderId="0" xfId="1" applyNumberFormat="1" applyFont="1" applyFill="1" applyBorder="1" applyAlignment="1" applyProtection="1">
      <alignment horizontal="right" vertical="top" wrapText="1"/>
    </xf>
    <xf numFmtId="0" fontId="8" fillId="7" borderId="16" xfId="0" applyFont="1" applyFill="1" applyBorder="1" applyAlignment="1">
      <alignment vertical="top" wrapText="1"/>
    </xf>
    <xf numFmtId="0" fontId="7" fillId="7" borderId="16" xfId="0" applyFont="1" applyFill="1" applyBorder="1" applyAlignment="1">
      <alignment horizontal="center" vertical="top" wrapText="1"/>
    </xf>
    <xf numFmtId="166" fontId="6" fillId="7" borderId="19" xfId="0" applyNumberFormat="1" applyFont="1" applyFill="1" applyBorder="1" applyAlignment="1">
      <alignment vertical="top" wrapText="1"/>
    </xf>
    <xf numFmtId="0" fontId="7" fillId="7" borderId="18" xfId="0" applyFont="1" applyFill="1" applyBorder="1" applyAlignment="1">
      <alignment horizontal="left" vertical="top"/>
    </xf>
    <xf numFmtId="0" fontId="0" fillId="7" borderId="23" xfId="0" applyFont="1" applyFill="1" applyBorder="1" applyAlignment="1">
      <alignment vertical="top"/>
    </xf>
    <xf numFmtId="168" fontId="7" fillId="7" borderId="24" xfId="1" applyNumberFormat="1" applyFont="1" applyFill="1" applyBorder="1" applyAlignment="1" applyProtection="1">
      <alignment vertical="top"/>
    </xf>
    <xf numFmtId="168" fontId="7" fillId="7" borderId="25" xfId="1" applyNumberFormat="1" applyFont="1" applyFill="1" applyBorder="1" applyAlignment="1" applyProtection="1">
      <alignment vertical="top"/>
    </xf>
    <xf numFmtId="168" fontId="7" fillId="7" borderId="28" xfId="1" applyNumberFormat="1" applyFont="1" applyFill="1" applyBorder="1" applyAlignment="1" applyProtection="1">
      <alignment vertical="top"/>
    </xf>
    <xf numFmtId="166" fontId="7" fillId="7" borderId="22" xfId="1" applyNumberFormat="1" applyFont="1" applyFill="1" applyBorder="1" applyAlignment="1" applyProtection="1">
      <alignment vertical="top"/>
    </xf>
    <xf numFmtId="166" fontId="7" fillId="7" borderId="27" xfId="1" applyNumberFormat="1" applyFont="1" applyFill="1" applyBorder="1" applyAlignment="1" applyProtection="1">
      <alignment vertical="top"/>
    </xf>
    <xf numFmtId="166" fontId="7" fillId="7" borderId="26" xfId="1" applyNumberFormat="1" applyFont="1" applyFill="1" applyBorder="1" applyAlignment="1" applyProtection="1">
      <alignment horizontal="right" vertical="top"/>
    </xf>
    <xf numFmtId="168" fontId="7" fillId="7" borderId="21" xfId="1" applyNumberFormat="1" applyFont="1" applyFill="1" applyBorder="1" applyAlignment="1" applyProtection="1">
      <alignment vertical="top"/>
    </xf>
    <xf numFmtId="0" fontId="7" fillId="7" borderId="30" xfId="0" applyFont="1" applyFill="1" applyBorder="1" applyAlignment="1">
      <alignment horizontal="left" vertical="top"/>
    </xf>
    <xf numFmtId="166" fontId="7" fillId="7" borderId="21" xfId="1" applyNumberFormat="1" applyFont="1" applyFill="1" applyBorder="1" applyAlignment="1" applyProtection="1">
      <alignment horizontal="right" vertical="top"/>
    </xf>
    <xf numFmtId="166" fontId="7" fillId="7" borderId="21" xfId="1" applyNumberFormat="1" applyFont="1" applyFill="1" applyBorder="1" applyAlignment="1" applyProtection="1">
      <alignment vertical="top"/>
    </xf>
    <xf numFmtId="0" fontId="7" fillId="7" borderId="30" xfId="0" applyFont="1" applyFill="1" applyBorder="1" applyAlignment="1">
      <alignment horizontal="left" vertical="top" wrapText="1"/>
    </xf>
    <xf numFmtId="166" fontId="7" fillId="8" borderId="21" xfId="1" applyNumberFormat="1" applyFont="1" applyFill="1" applyBorder="1" applyAlignment="1" applyProtection="1">
      <alignment vertical="top"/>
    </xf>
    <xf numFmtId="166" fontId="12" fillId="7" borderId="31" xfId="1" applyNumberFormat="1" applyFont="1" applyFill="1" applyBorder="1" applyAlignment="1" applyProtection="1">
      <alignment horizontal="right" vertical="top" wrapText="1"/>
    </xf>
    <xf numFmtId="0" fontId="12" fillId="7" borderId="0" xfId="0" applyFont="1" applyFill="1" applyBorder="1" applyAlignment="1">
      <alignment horizontal="center" vertical="top"/>
    </xf>
    <xf numFmtId="166" fontId="6" fillId="7" borderId="0" xfId="0" applyNumberFormat="1" applyFont="1" applyFill="1" applyBorder="1" applyAlignment="1">
      <alignment vertical="top" wrapText="1"/>
    </xf>
    <xf numFmtId="168" fontId="7" fillId="8" borderId="0" xfId="1" applyNumberFormat="1" applyFont="1" applyFill="1" applyBorder="1" applyAlignment="1" applyProtection="1">
      <alignment vertical="top"/>
    </xf>
    <xf numFmtId="166" fontId="12" fillId="7" borderId="0" xfId="1" applyNumberFormat="1" applyFont="1" applyFill="1" applyBorder="1" applyAlignment="1" applyProtection="1">
      <alignment horizontal="right" vertical="top" wrapText="1"/>
    </xf>
    <xf numFmtId="166" fontId="6" fillId="10" borderId="0" xfId="1" applyNumberFormat="1" applyFont="1" applyFill="1" applyBorder="1" applyAlignment="1" applyProtection="1">
      <alignment horizontal="center" vertical="center" wrapText="1"/>
    </xf>
    <xf numFmtId="166" fontId="6" fillId="10" borderId="20" xfId="1" applyNumberFormat="1" applyFont="1" applyFill="1" applyBorder="1" applyAlignment="1" applyProtection="1">
      <alignment horizontal="center" vertical="center" wrapText="1"/>
    </xf>
    <xf numFmtId="168" fontId="7" fillId="7" borderId="22" xfId="1" applyNumberFormat="1" applyFont="1" applyFill="1" applyBorder="1" applyAlignment="1" applyProtection="1">
      <alignment vertical="top"/>
    </xf>
    <xf numFmtId="168" fontId="7" fillId="7" borderId="29" xfId="1" applyNumberFormat="1" applyFont="1" applyFill="1" applyBorder="1" applyAlignment="1" applyProtection="1">
      <alignment vertical="top"/>
    </xf>
    <xf numFmtId="166" fontId="0" fillId="7" borderId="26" xfId="1" applyNumberFormat="1" applyFont="1" applyFill="1" applyBorder="1" applyAlignment="1" applyProtection="1">
      <alignment horizontal="right" vertical="top" wrapText="1"/>
    </xf>
    <xf numFmtId="166" fontId="7" fillId="7" borderId="29" xfId="1" applyNumberFormat="1" applyFont="1" applyFill="1" applyBorder="1" applyAlignment="1" applyProtection="1">
      <alignment vertical="top"/>
    </xf>
    <xf numFmtId="0" fontId="7" fillId="7" borderId="0" xfId="0" applyFont="1" applyFill="1" applyAlignment="1">
      <alignment horizontal="left" vertical="top"/>
    </xf>
    <xf numFmtId="166" fontId="7" fillId="7" borderId="20" xfId="1" applyNumberFormat="1" applyFont="1" applyFill="1" applyBorder="1" applyAlignment="1" applyProtection="1">
      <alignment horizontal="right" vertical="top"/>
    </xf>
    <xf numFmtId="166" fontId="7" fillId="7" borderId="0" xfId="1" applyNumberFormat="1" applyFont="1" applyFill="1" applyBorder="1" applyAlignment="1" applyProtection="1">
      <alignment horizontal="right" vertical="top" wrapText="1"/>
    </xf>
    <xf numFmtId="166" fontId="24" fillId="7" borderId="0" xfId="1" applyNumberFormat="1" applyFont="1" applyFill="1" applyBorder="1" applyAlignment="1" applyProtection="1">
      <alignment horizontal="right" vertical="top" wrapText="1"/>
    </xf>
    <xf numFmtId="166" fontId="6" fillId="7" borderId="0" xfId="1" applyNumberFormat="1" applyFont="1" applyFill="1" applyBorder="1" applyAlignment="1" applyProtection="1">
      <alignment horizontal="right" vertical="top" wrapText="1"/>
    </xf>
    <xf numFmtId="0" fontId="0" fillId="7" borderId="0" xfId="0" applyFont="1" applyFill="1" applyAlignment="1">
      <alignment horizontal="right" vertical="top" wrapText="1"/>
    </xf>
    <xf numFmtId="166" fontId="6" fillId="7" borderId="0" xfId="1" applyNumberFormat="1" applyFont="1" applyFill="1" applyBorder="1" applyAlignment="1" applyProtection="1">
      <alignment horizontal="right" vertical="top"/>
    </xf>
    <xf numFmtId="0" fontId="8" fillId="7" borderId="0" xfId="0" applyFont="1" applyFill="1" applyAlignment="1">
      <alignment horizontal="right" vertical="top" wrapText="1"/>
    </xf>
    <xf numFmtId="166" fontId="28" fillId="7" borderId="0" xfId="1" applyNumberFormat="1" applyFont="1" applyFill="1" applyAlignment="1">
      <alignment horizontal="right" vertical="top" wrapText="1"/>
    </xf>
    <xf numFmtId="0" fontId="12" fillId="7" borderId="0" xfId="0" applyFont="1" applyFill="1" applyAlignment="1">
      <alignment horizontal="left" vertical="top"/>
    </xf>
    <xf numFmtId="166" fontId="15" fillId="7" borderId="0" xfId="0" applyNumberFormat="1" applyFont="1" applyFill="1" applyAlignment="1">
      <alignment horizontal="left" vertical="top"/>
    </xf>
    <xf numFmtId="166" fontId="7" fillId="7" borderId="0" xfId="0" applyNumberFormat="1" applyFont="1" applyFill="1" applyAlignment="1">
      <alignment horizontal="left"/>
    </xf>
    <xf numFmtId="166" fontId="7" fillId="7" borderId="0" xfId="0" applyNumberFormat="1" applyFont="1" applyFill="1" applyAlignment="1">
      <alignment horizontal="left" vertical="top" wrapText="1"/>
    </xf>
    <xf numFmtId="0" fontId="0" fillId="7" borderId="0" xfId="0" applyFont="1" applyFill="1" applyAlignment="1">
      <alignment horizontal="left" vertical="top"/>
    </xf>
    <xf numFmtId="166" fontId="16" fillId="7" borderId="0" xfId="1" applyNumberFormat="1" applyFont="1" applyFill="1" applyBorder="1" applyAlignment="1" applyProtection="1">
      <alignment vertical="top"/>
    </xf>
    <xf numFmtId="168" fontId="16" fillId="8" borderId="0" xfId="1" applyNumberFormat="1" applyFont="1" applyFill="1" applyBorder="1" applyAlignment="1" applyProtection="1">
      <alignment vertical="top"/>
    </xf>
    <xf numFmtId="166" fontId="16" fillId="7" borderId="22" xfId="1" applyNumberFormat="1" applyFont="1" applyFill="1" applyBorder="1" applyAlignment="1" applyProtection="1">
      <alignment vertical="top"/>
    </xf>
    <xf numFmtId="0" fontId="30" fillId="7" borderId="0" xfId="0" applyFont="1" applyFill="1" applyAlignment="1">
      <alignment vertical="top"/>
    </xf>
    <xf numFmtId="0" fontId="6" fillId="7" borderId="15" xfId="0" applyFont="1" applyFill="1" applyBorder="1" applyAlignment="1">
      <alignment vertical="top"/>
    </xf>
    <xf numFmtId="0" fontId="16" fillId="7" borderId="15" xfId="0" applyFont="1" applyFill="1" applyBorder="1" applyAlignment="1">
      <alignment vertical="top"/>
    </xf>
    <xf numFmtId="0" fontId="16" fillId="7" borderId="15" xfId="0" applyFont="1" applyFill="1" applyBorder="1" applyAlignment="1">
      <alignment horizontal="left" vertical="top" wrapText="1"/>
    </xf>
    <xf numFmtId="0" fontId="16" fillId="7" borderId="15" xfId="0" applyFont="1" applyFill="1" applyBorder="1" applyAlignment="1">
      <alignment horizontal="center" vertical="top" wrapText="1"/>
    </xf>
    <xf numFmtId="0" fontId="29" fillId="7" borderId="15" xfId="0" applyFont="1" applyFill="1" applyBorder="1" applyAlignment="1">
      <alignment vertical="top" wrapText="1"/>
    </xf>
    <xf numFmtId="166" fontId="7" fillId="7" borderId="28" xfId="1" applyNumberFormat="1" applyFont="1" applyFill="1" applyBorder="1" applyAlignment="1" applyProtection="1">
      <alignment vertical="top"/>
    </xf>
    <xf numFmtId="0" fontId="16" fillId="7" borderId="15" xfId="0" applyFont="1" applyFill="1" applyBorder="1" applyAlignment="1">
      <alignment vertical="top" wrapText="1"/>
    </xf>
    <xf numFmtId="166" fontId="7" fillId="7" borderId="16" xfId="1" applyNumberFormat="1" applyFont="1" applyFill="1" applyBorder="1" applyAlignment="1" applyProtection="1">
      <alignment horizontal="right" vertical="top" wrapText="1"/>
    </xf>
    <xf numFmtId="166" fontId="7" fillId="7" borderId="15" xfId="1" applyNumberFormat="1" applyFont="1" applyFill="1" applyBorder="1" applyAlignment="1" applyProtection="1">
      <alignment horizontal="right" vertical="top" wrapText="1"/>
    </xf>
    <xf numFmtId="166" fontId="7" fillId="7" borderId="15" xfId="1" applyNumberFormat="1" applyFont="1" applyFill="1" applyBorder="1" applyAlignment="1" applyProtection="1">
      <alignment vertical="top" wrapText="1"/>
    </xf>
    <xf numFmtId="166" fontId="6" fillId="7" borderId="15" xfId="1" applyNumberFormat="1" applyFont="1" applyFill="1" applyBorder="1" applyAlignment="1" applyProtection="1">
      <alignment horizontal="right" vertical="top" wrapText="1"/>
    </xf>
    <xf numFmtId="166" fontId="16" fillId="7" borderId="15" xfId="1" applyNumberFormat="1" applyFont="1" applyFill="1" applyBorder="1" applyAlignment="1" applyProtection="1">
      <alignment horizontal="right" vertical="top" wrapText="1"/>
    </xf>
    <xf numFmtId="166" fontId="16" fillId="7" borderId="15" xfId="1" applyNumberFormat="1" applyFont="1" applyFill="1" applyBorder="1" applyAlignment="1" applyProtection="1">
      <alignment vertical="top" wrapText="1"/>
    </xf>
    <xf numFmtId="166" fontId="7" fillId="7" borderId="33" xfId="1" applyNumberFormat="1" applyFont="1" applyFill="1" applyBorder="1" applyAlignment="1" applyProtection="1">
      <alignment horizontal="right" vertical="top"/>
    </xf>
    <xf numFmtId="166" fontId="7" fillId="7" borderId="34" xfId="1" applyNumberFormat="1" applyFont="1" applyFill="1" applyBorder="1" applyAlignment="1" applyProtection="1">
      <alignment horizontal="right" vertical="top"/>
    </xf>
    <xf numFmtId="0" fontId="0" fillId="7" borderId="15" xfId="0" applyFont="1" applyFill="1" applyBorder="1" applyAlignment="1">
      <alignment vertical="top"/>
    </xf>
    <xf numFmtId="166" fontId="7" fillId="7" borderId="15" xfId="1" applyNumberFormat="1" applyFont="1" applyFill="1" applyBorder="1" applyAlignment="1" applyProtection="1">
      <alignment vertical="top"/>
    </xf>
    <xf numFmtId="168" fontId="6" fillId="7" borderId="15" xfId="1" applyNumberFormat="1" applyFont="1" applyFill="1" applyBorder="1" applyAlignment="1" applyProtection="1">
      <alignment vertical="top"/>
    </xf>
    <xf numFmtId="168" fontId="7" fillId="8" borderId="15" xfId="1" applyNumberFormat="1" applyFont="1" applyFill="1" applyBorder="1" applyAlignment="1" applyProtection="1">
      <alignment vertical="top"/>
    </xf>
    <xf numFmtId="168" fontId="7" fillId="7" borderId="15" xfId="1" applyNumberFormat="1" applyFont="1" applyFill="1" applyBorder="1" applyAlignment="1" applyProtection="1">
      <alignment vertical="top"/>
    </xf>
    <xf numFmtId="166" fontId="7" fillId="8" borderId="15" xfId="1" applyNumberFormat="1" applyFont="1" applyFill="1" applyBorder="1" applyAlignment="1" applyProtection="1">
      <alignment horizontal="right" vertical="top"/>
    </xf>
    <xf numFmtId="166" fontId="16" fillId="7" borderId="15" xfId="1" applyNumberFormat="1" applyFont="1" applyFill="1" applyBorder="1" applyAlignment="1" applyProtection="1">
      <alignment vertical="top"/>
    </xf>
    <xf numFmtId="166" fontId="7" fillId="7" borderId="17" xfId="1" applyNumberFormat="1" applyFont="1" applyFill="1" applyBorder="1" applyAlignment="1" applyProtection="1">
      <alignment vertical="top"/>
    </xf>
    <xf numFmtId="0" fontId="18" fillId="7" borderId="15" xfId="0" applyFont="1" applyFill="1" applyBorder="1" applyAlignment="1">
      <alignment vertical="top" wrapText="1"/>
    </xf>
    <xf numFmtId="168" fontId="7" fillId="9" borderId="15" xfId="1" applyNumberFormat="1" applyFont="1" applyFill="1" applyBorder="1" applyAlignment="1" applyProtection="1">
      <alignment vertical="top" wrapText="1"/>
    </xf>
    <xf numFmtId="166" fontId="7" fillId="9" borderId="15" xfId="1" applyNumberFormat="1" applyFont="1" applyFill="1" applyBorder="1" applyAlignment="1">
      <alignment horizontal="right" vertical="top" wrapText="1"/>
    </xf>
    <xf numFmtId="168" fontId="7" fillId="9" borderId="15" xfId="1" applyNumberFormat="1" applyFont="1" applyFill="1" applyBorder="1" applyAlignment="1">
      <alignment horizontal="left" vertical="top" wrapText="1"/>
    </xf>
    <xf numFmtId="168" fontId="7" fillId="9" borderId="15" xfId="1" applyNumberFormat="1" applyFont="1" applyFill="1" applyBorder="1" applyAlignment="1">
      <alignment horizontal="right" vertical="top"/>
    </xf>
    <xf numFmtId="164" fontId="7" fillId="9" borderId="15" xfId="1" applyNumberFormat="1" applyFont="1" applyFill="1" applyBorder="1" applyAlignment="1">
      <alignment horizontal="right" vertical="top"/>
    </xf>
    <xf numFmtId="168" fontId="7" fillId="8" borderId="15" xfId="1" applyNumberFormat="1" applyFont="1" applyFill="1" applyBorder="1" applyAlignment="1" applyProtection="1">
      <alignment vertical="top" wrapText="1"/>
    </xf>
    <xf numFmtId="0" fontId="8" fillId="7" borderId="15" xfId="0" applyFont="1" applyFill="1" applyBorder="1" applyAlignment="1">
      <alignment horizontal="left" vertical="top" wrapText="1"/>
    </xf>
    <xf numFmtId="0" fontId="8" fillId="7" borderId="15" xfId="0" applyFont="1" applyFill="1" applyBorder="1" applyAlignment="1">
      <alignment horizontal="right" vertical="top" wrapText="1"/>
    </xf>
    <xf numFmtId="168" fontId="31" fillId="7" borderId="15" xfId="1" applyNumberFormat="1" applyFont="1" applyFill="1" applyBorder="1" applyAlignment="1" applyProtection="1">
      <alignment vertical="top" wrapText="1"/>
    </xf>
    <xf numFmtId="168" fontId="7" fillId="9" borderId="15" xfId="1" applyNumberFormat="1" applyFont="1" applyFill="1" applyBorder="1" applyAlignment="1">
      <alignment horizontal="right" vertical="top" wrapText="1"/>
    </xf>
    <xf numFmtId="0" fontId="8" fillId="7" borderId="15" xfId="0" applyFont="1" applyFill="1" applyBorder="1" applyAlignment="1">
      <alignment horizontal="center" vertical="top" wrapText="1"/>
    </xf>
    <xf numFmtId="166" fontId="31" fillId="7" borderId="15" xfId="1" applyNumberFormat="1" applyFont="1" applyFill="1" applyBorder="1" applyAlignment="1" applyProtection="1">
      <alignment horizontal="right" vertical="top" wrapText="1"/>
    </xf>
    <xf numFmtId="168" fontId="7" fillId="9" borderId="15" xfId="1" applyNumberFormat="1" applyFont="1" applyFill="1" applyBorder="1" applyAlignment="1" applyProtection="1">
      <alignment horizontal="right" vertical="top" wrapText="1"/>
    </xf>
    <xf numFmtId="168" fontId="16" fillId="9" borderId="15" xfId="1" applyNumberFormat="1" applyFont="1" applyFill="1" applyBorder="1" applyAlignment="1" applyProtection="1">
      <alignment horizontal="right" vertical="top" wrapText="1"/>
    </xf>
    <xf numFmtId="0" fontId="30" fillId="7" borderId="15" xfId="0" applyFont="1" applyFill="1" applyBorder="1" applyAlignment="1">
      <alignment vertical="top"/>
    </xf>
    <xf numFmtId="168" fontId="7" fillId="9" borderId="16" xfId="1" applyNumberFormat="1" applyFont="1" applyFill="1" applyBorder="1" applyAlignment="1" applyProtection="1">
      <alignment horizontal="right" vertical="top" wrapText="1"/>
    </xf>
    <xf numFmtId="166" fontId="7" fillId="7" borderId="16" xfId="1" applyNumberFormat="1" applyFont="1" applyFill="1" applyBorder="1" applyAlignment="1" applyProtection="1">
      <alignment vertical="top"/>
    </xf>
    <xf numFmtId="166" fontId="7" fillId="7" borderId="43" xfId="1" applyNumberFormat="1" applyFont="1" applyFill="1" applyBorder="1" applyAlignment="1" applyProtection="1">
      <alignment vertical="top"/>
    </xf>
    <xf numFmtId="168" fontId="7" fillId="9" borderId="17" xfId="1" applyNumberFormat="1" applyFont="1" applyFill="1" applyBorder="1" applyAlignment="1">
      <alignment horizontal="left" vertical="top" wrapText="1"/>
    </xf>
    <xf numFmtId="168" fontId="7" fillId="9" borderId="17" xfId="1" applyNumberFormat="1" applyFont="1" applyFill="1" applyBorder="1" applyAlignment="1">
      <alignment horizontal="right" vertical="top"/>
    </xf>
    <xf numFmtId="164" fontId="7" fillId="9" borderId="17" xfId="1" applyNumberFormat="1" applyFont="1" applyFill="1" applyBorder="1" applyAlignment="1">
      <alignment horizontal="right" vertical="top"/>
    </xf>
    <xf numFmtId="168" fontId="7" fillId="7" borderId="17" xfId="1" applyNumberFormat="1" applyFont="1" applyFill="1" applyBorder="1" applyAlignment="1" applyProtection="1">
      <alignment vertical="top"/>
    </xf>
    <xf numFmtId="166" fontId="7" fillId="8" borderId="16" xfId="1" applyNumberFormat="1" applyFont="1" applyFill="1" applyBorder="1" applyAlignment="1" applyProtection="1">
      <alignment horizontal="right" vertical="top"/>
    </xf>
    <xf numFmtId="0" fontId="6" fillId="7" borderId="42" xfId="0" applyFont="1" applyFill="1" applyBorder="1" applyAlignment="1">
      <alignment horizontal="left" vertical="top"/>
    </xf>
    <xf numFmtId="168" fontId="7" fillId="7" borderId="16" xfId="1" applyNumberFormat="1" applyFont="1" applyFill="1" applyBorder="1" applyAlignment="1" applyProtection="1">
      <alignment vertical="top"/>
    </xf>
    <xf numFmtId="0" fontId="7" fillId="7" borderId="45" xfId="0" applyFont="1" applyFill="1" applyBorder="1" applyAlignment="1">
      <alignment horizontal="center" vertical="top" wrapText="1"/>
    </xf>
    <xf numFmtId="0" fontId="8" fillId="7" borderId="45" xfId="0" applyFont="1" applyFill="1" applyBorder="1" applyAlignment="1">
      <alignment vertical="top" wrapText="1"/>
    </xf>
    <xf numFmtId="166" fontId="7" fillId="7" borderId="45" xfId="1" applyNumberFormat="1" applyFont="1" applyFill="1" applyBorder="1" applyAlignment="1" applyProtection="1">
      <alignment vertical="top"/>
    </xf>
    <xf numFmtId="0" fontId="18" fillId="7" borderId="32" xfId="0" applyFont="1" applyFill="1" applyBorder="1" applyAlignment="1">
      <alignment vertical="top" wrapText="1"/>
    </xf>
    <xf numFmtId="0" fontId="8" fillId="7" borderId="32" xfId="0" applyFont="1" applyFill="1" applyBorder="1" applyAlignment="1">
      <alignment vertical="top" wrapText="1"/>
    </xf>
    <xf numFmtId="168" fontId="7" fillId="7" borderId="32" xfId="0" applyNumberFormat="1" applyFont="1" applyFill="1" applyBorder="1" applyAlignment="1">
      <alignment vertical="top"/>
    </xf>
    <xf numFmtId="168" fontId="7" fillId="7" borderId="32" xfId="1" applyNumberFormat="1" applyFont="1" applyFill="1" applyBorder="1" applyAlignment="1" applyProtection="1">
      <alignment vertical="top"/>
    </xf>
    <xf numFmtId="166" fontId="7" fillId="7" borderId="32" xfId="1" applyNumberFormat="1" applyFont="1" applyFill="1" applyBorder="1" applyAlignment="1" applyProtection="1">
      <alignment vertical="top"/>
    </xf>
    <xf numFmtId="168" fontId="7" fillId="7" borderId="45" xfId="1" applyNumberFormat="1" applyFont="1" applyFill="1" applyBorder="1" applyAlignment="1" applyProtection="1">
      <alignment vertical="top" wrapText="1"/>
    </xf>
    <xf numFmtId="168" fontId="7" fillId="8" borderId="45" xfId="1" applyNumberFormat="1" applyFont="1" applyFill="1" applyBorder="1" applyAlignment="1" applyProtection="1">
      <alignment vertical="top" wrapText="1"/>
    </xf>
    <xf numFmtId="168" fontId="7" fillId="8" borderId="45" xfId="1" applyNumberFormat="1" applyFont="1" applyFill="1" applyBorder="1" applyAlignment="1" applyProtection="1">
      <alignment vertical="top"/>
    </xf>
    <xf numFmtId="0" fontId="8" fillId="7" borderId="32" xfId="0" applyFont="1" applyFill="1" applyBorder="1" applyAlignment="1">
      <alignment horizontal="left" vertical="top" wrapText="1"/>
    </xf>
    <xf numFmtId="0" fontId="8" fillId="7" borderId="32" xfId="0" applyFont="1" applyFill="1" applyBorder="1" applyAlignment="1">
      <alignment horizontal="right" vertical="top" wrapText="1"/>
    </xf>
    <xf numFmtId="166" fontId="7" fillId="7" borderId="32" xfId="1" applyNumberFormat="1" applyFont="1" applyFill="1" applyBorder="1" applyAlignment="1" applyProtection="1">
      <alignment horizontal="right" vertical="top" wrapText="1"/>
    </xf>
    <xf numFmtId="166" fontId="7" fillId="7" borderId="32" xfId="1" applyNumberFormat="1" applyFont="1" applyFill="1" applyBorder="1" applyAlignment="1" applyProtection="1">
      <alignment horizontal="right" vertical="top"/>
    </xf>
    <xf numFmtId="171" fontId="15" fillId="7" borderId="0" xfId="1" applyNumberFormat="1" applyFont="1" applyFill="1" applyBorder="1" applyAlignment="1" applyProtection="1">
      <alignment vertical="top"/>
    </xf>
    <xf numFmtId="171" fontId="11" fillId="7" borderId="0" xfId="0" applyNumberFormat="1" applyFont="1" applyFill="1" applyBorder="1" applyAlignment="1">
      <alignment horizontal="center" vertical="top"/>
    </xf>
    <xf numFmtId="171" fontId="16" fillId="7" borderId="0" xfId="0" applyNumberFormat="1" applyFont="1" applyFill="1" applyBorder="1" applyAlignment="1">
      <alignment horizontal="center" vertical="top"/>
    </xf>
    <xf numFmtId="171" fontId="12" fillId="7" borderId="0" xfId="0" applyNumberFormat="1" applyFont="1" applyFill="1" applyBorder="1" applyAlignment="1">
      <alignment horizontal="center" vertical="top"/>
    </xf>
    <xf numFmtId="171" fontId="7" fillId="7" borderId="0" xfId="1" applyNumberFormat="1" applyFont="1" applyFill="1" applyBorder="1" applyAlignment="1" applyProtection="1"/>
    <xf numFmtId="171" fontId="7" fillId="7" borderId="0" xfId="1" applyNumberFormat="1" applyFont="1" applyFill="1" applyBorder="1" applyAlignment="1" applyProtection="1">
      <alignment vertical="top"/>
    </xf>
    <xf numFmtId="171" fontId="23" fillId="7" borderId="0" xfId="1" applyNumberFormat="1" applyFont="1" applyFill="1" applyBorder="1" applyAlignment="1" applyProtection="1">
      <alignment vertical="top"/>
    </xf>
    <xf numFmtId="171" fontId="0" fillId="7" borderId="0" xfId="0" applyNumberFormat="1" applyFont="1" applyFill="1" applyBorder="1" applyAlignment="1">
      <alignment vertical="top"/>
    </xf>
    <xf numFmtId="171" fontId="7" fillId="7" borderId="0" xfId="1" applyNumberFormat="1" applyFont="1" applyFill="1" applyBorder="1" applyAlignment="1" applyProtection="1">
      <alignment horizontal="right" vertical="top" wrapText="1"/>
    </xf>
    <xf numFmtId="171" fontId="24" fillId="7" borderId="0" xfId="1" applyNumberFormat="1" applyFont="1" applyFill="1" applyBorder="1" applyAlignment="1" applyProtection="1">
      <alignment horizontal="right" vertical="top" wrapText="1"/>
    </xf>
    <xf numFmtId="171" fontId="6" fillId="7" borderId="0" xfId="1" applyNumberFormat="1" applyFont="1" applyFill="1" applyBorder="1" applyAlignment="1" applyProtection="1">
      <alignment horizontal="right" vertical="top"/>
    </xf>
    <xf numFmtId="171" fontId="24" fillId="7" borderId="0" xfId="1" applyNumberFormat="1" applyFont="1" applyFill="1" applyBorder="1" applyAlignment="1" applyProtection="1">
      <alignment vertical="top" wrapText="1"/>
    </xf>
    <xf numFmtId="171" fontId="6" fillId="7" borderId="0" xfId="1" applyNumberFormat="1" applyFont="1" applyFill="1" applyBorder="1" applyAlignment="1" applyProtection="1">
      <alignment vertical="top" wrapText="1"/>
    </xf>
    <xf numFmtId="171" fontId="23" fillId="7" borderId="0" xfId="1" applyNumberFormat="1" applyFont="1" applyFill="1" applyBorder="1" applyAlignment="1" applyProtection="1">
      <alignment vertical="top" wrapText="1"/>
    </xf>
    <xf numFmtId="166" fontId="36" fillId="7" borderId="0" xfId="1" applyNumberFormat="1" applyFont="1" applyFill="1" applyBorder="1" applyAlignment="1" applyProtection="1">
      <alignment vertical="top"/>
    </xf>
    <xf numFmtId="0" fontId="37" fillId="0" borderId="0" xfId="0" applyFont="1"/>
    <xf numFmtId="0" fontId="37" fillId="0" borderId="0" xfId="0" applyFont="1" applyAlignment="1">
      <alignment vertical="top"/>
    </xf>
    <xf numFmtId="41" fontId="26" fillId="7" borderId="0" xfId="1" applyNumberFormat="1" applyFill="1" applyBorder="1" applyAlignment="1" applyProtection="1">
      <alignment vertical="top"/>
    </xf>
    <xf numFmtId="41" fontId="26" fillId="7" borderId="0" xfId="1" applyNumberFormat="1" applyFill="1" applyBorder="1" applyAlignment="1">
      <alignment vertical="top"/>
    </xf>
    <xf numFmtId="41" fontId="26" fillId="0" borderId="0" xfId="1" applyNumberFormat="1" applyAlignment="1">
      <alignment vertical="top"/>
    </xf>
    <xf numFmtId="171" fontId="0" fillId="7" borderId="15" xfId="0" applyNumberFormat="1" applyFont="1" applyFill="1" applyBorder="1" applyAlignment="1">
      <alignment vertical="top"/>
    </xf>
    <xf numFmtId="166" fontId="7" fillId="7" borderId="15" xfId="1" applyNumberFormat="1" applyFont="1" applyFill="1" applyBorder="1" applyAlignment="1" applyProtection="1">
      <alignment horizontal="right" vertical="top"/>
    </xf>
    <xf numFmtId="168" fontId="31" fillId="9" borderId="15" xfId="1" applyNumberFormat="1" applyFont="1" applyFill="1" applyBorder="1" applyAlignment="1" applyProtection="1">
      <alignment vertical="top" wrapText="1"/>
    </xf>
    <xf numFmtId="168" fontId="7" fillId="8" borderId="32" xfId="1" applyNumberFormat="1" applyFont="1" applyFill="1" applyBorder="1" applyAlignment="1" applyProtection="1">
      <alignment vertical="top"/>
    </xf>
    <xf numFmtId="166" fontId="0" fillId="8" borderId="45" xfId="1" applyNumberFormat="1" applyFont="1" applyFill="1" applyBorder="1" applyAlignment="1" applyProtection="1">
      <alignment horizontal="right" vertical="top" wrapText="1"/>
    </xf>
    <xf numFmtId="168" fontId="7" fillId="8" borderId="32" xfId="1" applyNumberFormat="1" applyFont="1" applyFill="1" applyBorder="1" applyAlignment="1" applyProtection="1">
      <alignment vertical="top" wrapText="1"/>
    </xf>
    <xf numFmtId="166" fontId="7" fillId="8" borderId="16" xfId="1" applyNumberFormat="1" applyFont="1" applyFill="1" applyBorder="1" applyAlignment="1" applyProtection="1">
      <alignment vertical="top" wrapText="1"/>
    </xf>
    <xf numFmtId="166" fontId="7" fillId="8" borderId="16" xfId="1" applyNumberFormat="1" applyFont="1" applyFill="1" applyBorder="1" applyAlignment="1" applyProtection="1">
      <alignment vertical="top"/>
    </xf>
    <xf numFmtId="166" fontId="7" fillId="7" borderId="45" xfId="1" applyNumberFormat="1" applyFont="1" applyFill="1" applyBorder="1" applyAlignment="1" applyProtection="1">
      <alignment horizontal="right" vertical="top" wrapText="1"/>
    </xf>
    <xf numFmtId="166" fontId="7" fillId="8" borderId="32" xfId="1" applyNumberFormat="1" applyFont="1" applyFill="1" applyBorder="1" applyAlignment="1" applyProtection="1">
      <alignment vertical="top" wrapText="1"/>
    </xf>
    <xf numFmtId="166" fontId="7" fillId="8" borderId="32" xfId="1" applyNumberFormat="1" applyFont="1" applyFill="1" applyBorder="1" applyAlignment="1" applyProtection="1">
      <alignment vertical="top"/>
    </xf>
    <xf numFmtId="166" fontId="7" fillId="7" borderId="45" xfId="1" applyNumberFormat="1" applyFont="1" applyFill="1" applyBorder="1" applyAlignment="1" applyProtection="1">
      <alignment vertical="top" wrapText="1"/>
    </xf>
    <xf numFmtId="168" fontId="7" fillId="9" borderId="45" xfId="1" applyNumberFormat="1" applyFont="1" applyFill="1" applyBorder="1" applyAlignment="1" applyProtection="1">
      <alignment horizontal="right" vertical="top" wrapText="1"/>
    </xf>
    <xf numFmtId="0" fontId="15" fillId="7" borderId="55" xfId="0" applyFont="1" applyFill="1" applyBorder="1" applyAlignment="1">
      <alignment vertical="top"/>
    </xf>
    <xf numFmtId="0" fontId="15" fillId="7" borderId="56" xfId="0" applyFont="1" applyFill="1" applyBorder="1" applyAlignment="1">
      <alignment horizontal="left" vertical="top" wrapText="1"/>
    </xf>
    <xf numFmtId="0" fontId="12" fillId="7" borderId="56" xfId="0" applyFont="1" applyFill="1" applyBorder="1" applyAlignment="1">
      <alignment horizontal="right" vertical="top" wrapText="1"/>
    </xf>
    <xf numFmtId="166" fontId="6" fillId="7" borderId="56" xfId="1" applyNumberFormat="1" applyFont="1" applyFill="1" applyBorder="1" applyAlignment="1" applyProtection="1">
      <alignment horizontal="right" vertical="top" wrapText="1"/>
    </xf>
    <xf numFmtId="166" fontId="12" fillId="7" borderId="56" xfId="1" applyNumberFormat="1" applyFont="1" applyFill="1" applyBorder="1" applyAlignment="1" applyProtection="1">
      <alignment horizontal="right" vertical="top" wrapText="1"/>
    </xf>
    <xf numFmtId="166" fontId="1" fillId="7" borderId="56" xfId="1" applyNumberFormat="1" applyFont="1" applyFill="1" applyBorder="1" applyAlignment="1" applyProtection="1">
      <alignment horizontal="right" vertical="top" wrapText="1"/>
    </xf>
    <xf numFmtId="171" fontId="6" fillId="7" borderId="56" xfId="1" applyNumberFormat="1" applyFont="1" applyFill="1" applyBorder="1" applyAlignment="1" applyProtection="1">
      <alignment horizontal="right" vertical="top" wrapText="1"/>
    </xf>
    <xf numFmtId="0" fontId="7" fillId="7" borderId="51" xfId="0" applyFont="1" applyFill="1" applyBorder="1" applyAlignment="1">
      <alignment vertical="top" wrapText="1"/>
    </xf>
    <xf numFmtId="0" fontId="7" fillId="7" borderId="57" xfId="0" applyFont="1" applyFill="1" applyBorder="1" applyAlignment="1">
      <alignment horizontal="left" vertical="top" wrapText="1"/>
    </xf>
    <xf numFmtId="0" fontId="7" fillId="7" borderId="52" xfId="0" applyFont="1" applyFill="1" applyBorder="1" applyAlignment="1">
      <alignment vertical="top" wrapText="1"/>
    </xf>
    <xf numFmtId="0" fontId="7" fillId="7" borderId="54" xfId="0" applyFont="1" applyFill="1" applyBorder="1" applyAlignment="1">
      <alignment horizontal="left" vertical="top" wrapText="1"/>
    </xf>
    <xf numFmtId="0" fontId="7" fillId="7" borderId="52" xfId="0" applyFont="1" applyFill="1" applyBorder="1" applyAlignment="1">
      <alignment vertical="top"/>
    </xf>
    <xf numFmtId="0" fontId="16" fillId="7" borderId="52" xfId="0" applyFont="1" applyFill="1" applyBorder="1" applyAlignment="1">
      <alignment vertical="top"/>
    </xf>
    <xf numFmtId="0" fontId="16" fillId="7" borderId="54" xfId="0" applyFont="1" applyFill="1" applyBorder="1" applyAlignment="1">
      <alignment horizontal="left" vertical="top" wrapText="1"/>
    </xf>
    <xf numFmtId="0" fontId="0" fillId="9" borderId="0" xfId="0" applyFont="1" applyFill="1" applyBorder="1" applyAlignment="1">
      <alignment vertical="top"/>
    </xf>
    <xf numFmtId="166" fontId="7" fillId="9" borderId="45" xfId="1" applyNumberFormat="1" applyFont="1" applyFill="1" applyBorder="1" applyAlignment="1" applyProtection="1">
      <alignment vertical="top"/>
    </xf>
    <xf numFmtId="168" fontId="7" fillId="9" borderId="0" xfId="1" applyNumberFormat="1" applyFont="1" applyFill="1" applyBorder="1" applyAlignment="1" applyProtection="1">
      <alignment vertical="top"/>
    </xf>
    <xf numFmtId="168" fontId="7" fillId="9" borderId="28" xfId="1" applyNumberFormat="1" applyFont="1" applyFill="1" applyBorder="1" applyAlignment="1" applyProtection="1">
      <alignment vertical="top"/>
    </xf>
    <xf numFmtId="0" fontId="0" fillId="9" borderId="0" xfId="0" applyFont="1" applyFill="1" applyAlignment="1">
      <alignment vertical="top"/>
    </xf>
    <xf numFmtId="168" fontId="7" fillId="9" borderId="15" xfId="1" applyNumberFormat="1" applyFont="1" applyFill="1" applyBorder="1" applyAlignment="1" applyProtection="1">
      <alignment vertical="top"/>
    </xf>
    <xf numFmtId="166" fontId="7" fillId="9" borderId="15" xfId="1" applyNumberFormat="1" applyFont="1" applyFill="1" applyBorder="1" applyAlignment="1" applyProtection="1">
      <alignment vertical="top"/>
    </xf>
    <xf numFmtId="168" fontId="7" fillId="9" borderId="15" xfId="0" applyNumberFormat="1" applyFont="1" applyFill="1" applyBorder="1" applyAlignment="1">
      <alignment horizontal="right" vertical="top"/>
    </xf>
    <xf numFmtId="166" fontId="7" fillId="9" borderId="27" xfId="1" applyNumberFormat="1" applyFont="1" applyFill="1" applyBorder="1" applyAlignment="1" applyProtection="1">
      <alignment vertical="top"/>
    </xf>
    <xf numFmtId="168" fontId="7" fillId="9" borderId="16" xfId="0" applyNumberFormat="1" applyFont="1" applyFill="1" applyBorder="1" applyAlignment="1">
      <alignment horizontal="right" vertical="top" wrapText="1"/>
    </xf>
    <xf numFmtId="168" fontId="7" fillId="9" borderId="15" xfId="0" applyNumberFormat="1" applyFont="1" applyFill="1" applyBorder="1" applyAlignment="1">
      <alignment horizontal="right" vertical="top" wrapText="1"/>
    </xf>
    <xf numFmtId="168" fontId="7" fillId="9" borderId="17" xfId="0" applyNumberFormat="1" applyFont="1" applyFill="1" applyBorder="1" applyAlignment="1">
      <alignment horizontal="right" vertical="top"/>
    </xf>
    <xf numFmtId="166" fontId="7" fillId="9" borderId="0" xfId="1" applyNumberFormat="1" applyFont="1" applyFill="1" applyBorder="1" applyAlignment="1" applyProtection="1">
      <alignment vertical="top"/>
    </xf>
    <xf numFmtId="166" fontId="7" fillId="9" borderId="21" xfId="1" applyNumberFormat="1" applyFont="1" applyFill="1" applyBorder="1" applyAlignment="1" applyProtection="1">
      <alignment vertical="top"/>
    </xf>
    <xf numFmtId="166" fontId="7" fillId="9" borderId="28" xfId="1" applyNumberFormat="1" applyFont="1" applyFill="1" applyBorder="1" applyAlignment="1" applyProtection="1">
      <alignment vertical="top"/>
    </xf>
    <xf numFmtId="0" fontId="16" fillId="9" borderId="15" xfId="0" applyFont="1" applyFill="1" applyBorder="1" applyAlignment="1">
      <alignment horizontal="left" vertical="top" wrapText="1"/>
    </xf>
    <xf numFmtId="0" fontId="29" fillId="9" borderId="15" xfId="0" applyFont="1" applyFill="1" applyBorder="1" applyAlignment="1">
      <alignment vertical="top" wrapText="1"/>
    </xf>
    <xf numFmtId="166" fontId="16" fillId="9" borderId="15" xfId="1" applyNumberFormat="1" applyFont="1" applyFill="1" applyBorder="1" applyAlignment="1" applyProtection="1">
      <alignment horizontal="right" vertical="top" wrapText="1"/>
    </xf>
    <xf numFmtId="166" fontId="16" fillId="9" borderId="15" xfId="1" applyNumberFormat="1" applyFont="1" applyFill="1" applyBorder="1" applyAlignment="1" applyProtection="1">
      <alignment vertical="top" wrapText="1"/>
    </xf>
    <xf numFmtId="0" fontId="6" fillId="13" borderId="43" xfId="0" applyFont="1" applyFill="1" applyBorder="1" applyAlignment="1">
      <alignment horizontal="left" vertical="top"/>
    </xf>
    <xf numFmtId="166" fontId="26" fillId="13" borderId="45" xfId="1" applyNumberFormat="1" applyFill="1" applyBorder="1" applyAlignment="1">
      <alignment vertical="top"/>
    </xf>
    <xf numFmtId="166" fontId="26" fillId="13" borderId="15" xfId="1" applyNumberFormat="1" applyFill="1" applyBorder="1" applyAlignment="1">
      <alignment vertical="top"/>
    </xf>
    <xf numFmtId="166" fontId="26" fillId="13" borderId="32" xfId="1" applyNumberFormat="1" applyFill="1" applyBorder="1" applyAlignment="1">
      <alignment vertical="top"/>
    </xf>
    <xf numFmtId="166" fontId="26" fillId="13" borderId="16" xfId="1" applyNumberFormat="1" applyFill="1" applyBorder="1" applyAlignment="1">
      <alignment vertical="top"/>
    </xf>
    <xf numFmtId="166" fontId="26" fillId="13" borderId="17" xfId="1" applyNumberFormat="1" applyFill="1" applyBorder="1" applyAlignment="1">
      <alignment vertical="top"/>
    </xf>
    <xf numFmtId="166" fontId="26" fillId="13" borderId="43" xfId="1" applyNumberFormat="1" applyFill="1" applyBorder="1" applyAlignment="1">
      <alignment vertical="top"/>
    </xf>
    <xf numFmtId="166" fontId="6" fillId="13" borderId="56" xfId="1" applyNumberFormat="1" applyFont="1" applyFill="1" applyBorder="1" applyAlignment="1" applyProtection="1">
      <alignment horizontal="right" vertical="top" wrapText="1"/>
    </xf>
    <xf numFmtId="171" fontId="6" fillId="14" borderId="43" xfId="0" applyNumberFormat="1" applyFont="1" applyFill="1" applyBorder="1" applyAlignment="1">
      <alignment horizontal="left" vertical="top"/>
    </xf>
    <xf numFmtId="171" fontId="0" fillId="14" borderId="45" xfId="0" applyNumberFormat="1" applyFont="1" applyFill="1" applyBorder="1" applyAlignment="1">
      <alignment vertical="top"/>
    </xf>
    <xf numFmtId="171" fontId="0" fillId="14" borderId="15" xfId="0" applyNumberFormat="1" applyFont="1" applyFill="1" applyBorder="1" applyAlignment="1">
      <alignment vertical="top"/>
    </xf>
    <xf numFmtId="171" fontId="0" fillId="14" borderId="32" xfId="0" applyNumberFormat="1" applyFont="1" applyFill="1" applyBorder="1" applyAlignment="1">
      <alignment vertical="top"/>
    </xf>
    <xf numFmtId="171" fontId="0" fillId="14" borderId="16" xfId="0" applyNumberFormat="1" applyFont="1" applyFill="1" applyBorder="1" applyAlignment="1">
      <alignment vertical="top"/>
    </xf>
    <xf numFmtId="171" fontId="0" fillId="14" borderId="17" xfId="0" applyNumberFormat="1" applyFont="1" applyFill="1" applyBorder="1" applyAlignment="1">
      <alignment vertical="top"/>
    </xf>
    <xf numFmtId="171" fontId="0" fillId="14" borderId="43" xfId="0" applyNumberFormat="1" applyFont="1" applyFill="1" applyBorder="1" applyAlignment="1">
      <alignment vertical="top"/>
    </xf>
    <xf numFmtId="171" fontId="6" fillId="14" borderId="56" xfId="1" applyNumberFormat="1" applyFont="1" applyFill="1" applyBorder="1" applyAlignment="1" applyProtection="1">
      <alignment horizontal="right" vertical="top" wrapText="1"/>
    </xf>
    <xf numFmtId="0" fontId="6" fillId="15" borderId="43" xfId="0" applyFont="1" applyFill="1" applyBorder="1" applyAlignment="1">
      <alignment horizontal="left" vertical="top"/>
    </xf>
    <xf numFmtId="166" fontId="7" fillId="15" borderId="45" xfId="1" applyNumberFormat="1" applyFont="1" applyFill="1" applyBorder="1" applyAlignment="1" applyProtection="1">
      <alignment vertical="top"/>
    </xf>
    <xf numFmtId="166" fontId="7" fillId="15" borderId="15" xfId="1" applyNumberFormat="1" applyFont="1" applyFill="1" applyBorder="1" applyAlignment="1" applyProtection="1">
      <alignment vertical="top"/>
    </xf>
    <xf numFmtId="166" fontId="7" fillId="15" borderId="32" xfId="1" applyNumberFormat="1" applyFont="1" applyFill="1" applyBorder="1" applyAlignment="1" applyProtection="1">
      <alignment vertical="top"/>
    </xf>
    <xf numFmtId="166" fontId="7" fillId="16" borderId="45" xfId="1" applyNumberFormat="1" applyFont="1" applyFill="1" applyBorder="1" applyAlignment="1" applyProtection="1">
      <alignment vertical="top"/>
    </xf>
    <xf numFmtId="166" fontId="7" fillId="16" borderId="15" xfId="1" applyNumberFormat="1" applyFont="1" applyFill="1" applyBorder="1" applyAlignment="1" applyProtection="1">
      <alignment vertical="top"/>
    </xf>
    <xf numFmtId="166" fontId="7" fillId="15" borderId="16" xfId="1" applyNumberFormat="1" applyFont="1" applyFill="1" applyBorder="1" applyAlignment="1" applyProtection="1">
      <alignment vertical="top"/>
    </xf>
    <xf numFmtId="166" fontId="7" fillId="15" borderId="17" xfId="1" applyNumberFormat="1" applyFont="1" applyFill="1" applyBorder="1" applyAlignment="1" applyProtection="1">
      <alignment vertical="top"/>
    </xf>
    <xf numFmtId="166" fontId="7" fillId="15" borderId="43" xfId="1" applyNumberFormat="1" applyFont="1" applyFill="1" applyBorder="1" applyAlignment="1" applyProtection="1">
      <alignment vertical="top"/>
    </xf>
    <xf numFmtId="166" fontId="16" fillId="15" borderId="15" xfId="1" applyNumberFormat="1" applyFont="1" applyFill="1" applyBorder="1" applyAlignment="1" applyProtection="1">
      <alignment vertical="top"/>
    </xf>
    <xf numFmtId="171" fontId="6" fillId="15" borderId="56" xfId="1" applyNumberFormat="1" applyFont="1" applyFill="1" applyBorder="1" applyAlignment="1" applyProtection="1">
      <alignment horizontal="right" vertical="top" wrapText="1"/>
    </xf>
    <xf numFmtId="0" fontId="38" fillId="7" borderId="0" xfId="0" applyFont="1" applyFill="1" applyBorder="1" applyAlignment="1">
      <alignment vertical="top"/>
    </xf>
    <xf numFmtId="166" fontId="37" fillId="7" borderId="36" xfId="1" applyNumberFormat="1" applyFont="1" applyFill="1" applyBorder="1" applyAlignment="1" applyProtection="1">
      <alignment horizontal="left" vertical="top" wrapText="1"/>
    </xf>
    <xf numFmtId="41" fontId="26" fillId="7" borderId="47" xfId="1" applyNumberFormat="1" applyFill="1" applyBorder="1" applyAlignment="1" applyProtection="1">
      <alignment vertical="top" wrapText="1"/>
    </xf>
    <xf numFmtId="166" fontId="37" fillId="7" borderId="37" xfId="1" applyNumberFormat="1" applyFont="1" applyFill="1" applyBorder="1" applyAlignment="1" applyProtection="1">
      <alignment horizontal="left" vertical="top" wrapText="1"/>
    </xf>
    <xf numFmtId="41" fontId="26" fillId="7" borderId="48" xfId="1" applyNumberFormat="1" applyFill="1" applyBorder="1" applyAlignment="1" applyProtection="1">
      <alignment vertical="top" wrapText="1"/>
    </xf>
    <xf numFmtId="166" fontId="37" fillId="7" borderId="37" xfId="1" applyNumberFormat="1" applyFont="1" applyFill="1" applyBorder="1" applyAlignment="1" applyProtection="1">
      <alignment vertical="top" wrapText="1"/>
    </xf>
    <xf numFmtId="41" fontId="26" fillId="0" borderId="48" xfId="1" applyNumberFormat="1" applyBorder="1" applyAlignment="1">
      <alignment vertical="top"/>
    </xf>
    <xf numFmtId="0" fontId="6" fillId="7" borderId="58" xfId="0" applyFont="1" applyFill="1" applyBorder="1" applyAlignment="1">
      <alignment vertical="top" wrapText="1"/>
    </xf>
    <xf numFmtId="166" fontId="38" fillId="12" borderId="40" xfId="1" applyNumberFormat="1" applyFont="1" applyFill="1" applyBorder="1" applyAlignment="1" applyProtection="1">
      <alignment vertical="top" wrapText="1"/>
    </xf>
    <xf numFmtId="41" fontId="26" fillId="12" borderId="50" xfId="1" applyNumberFormat="1" applyFill="1" applyBorder="1" applyAlignment="1" applyProtection="1">
      <alignment vertical="top" wrapText="1"/>
    </xf>
    <xf numFmtId="166" fontId="38" fillId="11" borderId="44" xfId="1" applyNumberFormat="1" applyFont="1" applyFill="1" applyBorder="1" applyAlignment="1" applyProtection="1">
      <alignment vertical="top" wrapText="1"/>
    </xf>
    <xf numFmtId="41" fontId="1" fillId="11" borderId="53" xfId="1" applyNumberFormat="1" applyFont="1" applyFill="1" applyBorder="1" applyAlignment="1" applyProtection="1">
      <alignment vertical="top" wrapText="1"/>
    </xf>
    <xf numFmtId="41" fontId="26" fillId="0" borderId="49" xfId="1" applyNumberFormat="1" applyFont="1" applyBorder="1" applyAlignment="1">
      <alignment horizontal="right" vertical="top"/>
    </xf>
    <xf numFmtId="41" fontId="37" fillId="0" borderId="38" xfId="1" applyNumberFormat="1" applyFont="1" applyBorder="1" applyAlignment="1">
      <alignment vertical="top"/>
    </xf>
    <xf numFmtId="166" fontId="0" fillId="7" borderId="0" xfId="0" applyNumberFormat="1" applyFont="1" applyFill="1" applyBorder="1" applyAlignment="1">
      <alignment vertical="top"/>
    </xf>
    <xf numFmtId="0" fontId="6" fillId="7" borderId="43" xfId="0" applyFont="1" applyFill="1" applyBorder="1" applyAlignment="1">
      <alignment horizontal="left" vertical="top"/>
    </xf>
    <xf numFmtId="0" fontId="6" fillId="7" borderId="51" xfId="0" applyFont="1" applyFill="1" applyBorder="1" applyAlignment="1">
      <alignment vertical="top" wrapText="1"/>
    </xf>
    <xf numFmtId="0" fontId="6" fillId="7" borderId="52" xfId="0" applyFont="1" applyFill="1" applyBorder="1" applyAlignment="1">
      <alignment vertical="top" wrapText="1"/>
    </xf>
    <xf numFmtId="0" fontId="11" fillId="7" borderId="0" xfId="0" applyNumberFormat="1" applyFont="1" applyFill="1" applyBorder="1" applyAlignment="1">
      <alignment horizontal="center" vertical="top"/>
    </xf>
    <xf numFmtId="0" fontId="16" fillId="7" borderId="0" xfId="0" applyNumberFormat="1" applyFont="1" applyFill="1" applyBorder="1" applyAlignment="1">
      <alignment horizontal="center" vertical="top"/>
    </xf>
    <xf numFmtId="0" fontId="12" fillId="7" borderId="0" xfId="0" applyNumberFormat="1" applyFont="1" applyFill="1" applyBorder="1" applyAlignment="1">
      <alignment horizontal="center" vertical="top"/>
    </xf>
    <xf numFmtId="0" fontId="15" fillId="7" borderId="0" xfId="1" applyNumberFormat="1" applyFont="1" applyFill="1" applyBorder="1" applyAlignment="1" applyProtection="1">
      <alignment vertical="top"/>
    </xf>
    <xf numFmtId="0" fontId="7" fillId="7" borderId="0" xfId="1" applyNumberFormat="1" applyFont="1" applyFill="1" applyBorder="1" applyAlignment="1" applyProtection="1"/>
    <xf numFmtId="0" fontId="7" fillId="7" borderId="0" xfId="1" applyNumberFormat="1" applyFont="1" applyFill="1" applyBorder="1" applyAlignment="1" applyProtection="1">
      <alignment vertical="top"/>
    </xf>
    <xf numFmtId="0" fontId="23" fillId="7" borderId="0" xfId="1" applyNumberFormat="1" applyFont="1" applyFill="1" applyBorder="1" applyAlignment="1" applyProtection="1">
      <alignment vertical="top"/>
    </xf>
    <xf numFmtId="0" fontId="0" fillId="7" borderId="0" xfId="0" applyNumberFormat="1" applyFont="1" applyFill="1" applyBorder="1" applyAlignment="1">
      <alignment vertical="top"/>
    </xf>
    <xf numFmtId="0" fontId="7" fillId="7" borderId="0" xfId="1" applyNumberFormat="1" applyFont="1" applyFill="1" applyBorder="1" applyAlignment="1" applyProtection="1">
      <alignment horizontal="right" vertical="top" wrapText="1"/>
    </xf>
    <xf numFmtId="0" fontId="24" fillId="7" borderId="0" xfId="1" applyNumberFormat="1" applyFont="1" applyFill="1" applyBorder="1" applyAlignment="1" applyProtection="1">
      <alignment horizontal="right" vertical="top" wrapText="1"/>
    </xf>
    <xf numFmtId="0" fontId="6" fillId="7" borderId="0" xfId="1" applyNumberFormat="1" applyFont="1" applyFill="1" applyBorder="1" applyAlignment="1" applyProtection="1">
      <alignment horizontal="right" vertical="top"/>
    </xf>
    <xf numFmtId="0" fontId="7" fillId="7" borderId="0" xfId="1" applyNumberFormat="1" applyFont="1" applyFill="1" applyBorder="1" applyAlignment="1" applyProtection="1">
      <alignment vertical="top" wrapText="1"/>
    </xf>
    <xf numFmtId="0" fontId="24" fillId="7" borderId="0" xfId="1" applyNumberFormat="1" applyFont="1" applyFill="1" applyBorder="1" applyAlignment="1" applyProtection="1">
      <alignment vertical="top" wrapText="1"/>
    </xf>
    <xf numFmtId="0" fontId="6" fillId="7" borderId="0" xfId="1" applyNumberFormat="1" applyFont="1" applyFill="1" applyBorder="1" applyAlignment="1" applyProtection="1">
      <alignment vertical="top" wrapText="1"/>
    </xf>
    <xf numFmtId="0" fontId="23" fillId="7" borderId="0" xfId="1" applyNumberFormat="1" applyFont="1" applyFill="1" applyBorder="1" applyAlignment="1" applyProtection="1">
      <alignment vertical="top" wrapText="1"/>
    </xf>
    <xf numFmtId="0" fontId="6" fillId="7" borderId="74" xfId="0" applyFont="1" applyFill="1" applyBorder="1" applyAlignment="1">
      <alignment vertical="top"/>
    </xf>
    <xf numFmtId="0" fontId="6" fillId="7" borderId="63" xfId="0" applyFont="1" applyFill="1" applyBorder="1" applyAlignment="1">
      <alignment vertical="top"/>
    </xf>
    <xf numFmtId="0" fontId="6" fillId="7" borderId="18" xfId="0" applyFont="1" applyFill="1" applyBorder="1" applyAlignment="1">
      <alignment vertical="top"/>
    </xf>
    <xf numFmtId="0" fontId="6" fillId="7" borderId="0" xfId="0" applyFont="1" applyFill="1" applyAlignment="1">
      <alignment horizontal="center" vertical="top" wrapText="1"/>
    </xf>
    <xf numFmtId="0" fontId="39" fillId="9" borderId="0" xfId="0" applyFont="1" applyFill="1" applyBorder="1" applyAlignment="1">
      <alignment horizontal="left" wrapText="1"/>
    </xf>
    <xf numFmtId="0" fontId="10" fillId="9" borderId="0" xfId="0" applyFont="1" applyFill="1" applyBorder="1"/>
    <xf numFmtId="0" fontId="7" fillId="9" borderId="0" xfId="0" applyFont="1" applyFill="1" applyAlignment="1">
      <alignment horizontal="left" wrapText="1"/>
    </xf>
    <xf numFmtId="0" fontId="7" fillId="9" borderId="0" xfId="0" applyFont="1" applyFill="1"/>
    <xf numFmtId="0" fontId="23" fillId="9" borderId="0" xfId="0" applyFont="1" applyFill="1" applyAlignment="1">
      <alignment horizontal="left" wrapText="1"/>
    </xf>
    <xf numFmtId="0" fontId="7" fillId="9" borderId="0" xfId="0" applyFont="1" applyFill="1" applyAlignment="1">
      <alignment horizontal="left"/>
    </xf>
    <xf numFmtId="0" fontId="7" fillId="9" borderId="0" xfId="0" applyFont="1" applyFill="1" applyAlignment="1"/>
    <xf numFmtId="0" fontId="7" fillId="9" borderId="0" xfId="0" applyFont="1" applyFill="1" applyAlignment="1">
      <alignment horizontal="center"/>
    </xf>
    <xf numFmtId="0" fontId="7" fillId="9" borderId="57" xfId="0" applyFont="1" applyFill="1" applyBorder="1" applyAlignment="1">
      <alignment vertical="top" wrapText="1"/>
    </xf>
    <xf numFmtId="0" fontId="7" fillId="9" borderId="54" xfId="0" applyFont="1" applyFill="1" applyBorder="1" applyAlignment="1">
      <alignment vertical="top" wrapText="1"/>
    </xf>
    <xf numFmtId="166" fontId="6" fillId="7" borderId="62" xfId="0" applyNumberFormat="1" applyFont="1" applyFill="1" applyBorder="1" applyAlignment="1">
      <alignment horizontal="centerContinuous" vertical="top" wrapText="1"/>
    </xf>
    <xf numFmtId="171" fontId="6" fillId="7" borderId="62" xfId="0" applyNumberFormat="1" applyFont="1" applyFill="1" applyBorder="1" applyAlignment="1">
      <alignment horizontal="centerContinuous" vertical="top" wrapText="1"/>
    </xf>
    <xf numFmtId="0" fontId="6" fillId="7" borderId="75" xfId="0" applyNumberFormat="1" applyFont="1" applyFill="1" applyBorder="1" applyAlignment="1">
      <alignment horizontal="centerContinuous" vertical="top" wrapText="1"/>
    </xf>
    <xf numFmtId="0" fontId="7" fillId="7" borderId="57" xfId="0" quotePrefix="1" applyFont="1" applyFill="1" applyBorder="1" applyAlignment="1">
      <alignment vertical="top" wrapText="1"/>
    </xf>
    <xf numFmtId="0" fontId="7" fillId="7" borderId="54" xfId="0" quotePrefix="1" applyFont="1" applyFill="1" applyBorder="1" applyAlignment="1">
      <alignment vertical="top" wrapText="1"/>
    </xf>
    <xf numFmtId="0" fontId="7" fillId="7" borderId="60" xfId="0" applyFont="1" applyFill="1" applyBorder="1" applyAlignment="1">
      <alignment vertical="top" wrapText="1"/>
    </xf>
    <xf numFmtId="0" fontId="7" fillId="7" borderId="17" xfId="0" applyFont="1" applyFill="1" applyBorder="1" applyAlignment="1">
      <alignment vertical="top"/>
    </xf>
    <xf numFmtId="0" fontId="6" fillId="7" borderId="67" xfId="0" applyFont="1" applyFill="1" applyBorder="1" applyAlignment="1">
      <alignment horizontal="left" vertical="top"/>
    </xf>
    <xf numFmtId="168" fontId="7" fillId="8" borderId="69" xfId="1" applyNumberFormat="1" applyFont="1" applyFill="1" applyBorder="1" applyAlignment="1" applyProtection="1">
      <alignment vertical="top"/>
    </xf>
    <xf numFmtId="168" fontId="7" fillId="8" borderId="72" xfId="1" applyNumberFormat="1" applyFont="1" applyFill="1" applyBorder="1" applyAlignment="1" applyProtection="1">
      <alignment vertical="top"/>
    </xf>
    <xf numFmtId="168" fontId="7" fillId="8" borderId="16" xfId="1" applyNumberFormat="1" applyFont="1" applyFill="1" applyBorder="1" applyAlignment="1" applyProtection="1">
      <alignment vertical="top"/>
    </xf>
    <xf numFmtId="168" fontId="7" fillId="8" borderId="70" xfId="1" applyNumberFormat="1" applyFont="1" applyFill="1" applyBorder="1" applyAlignment="1" applyProtection="1">
      <alignment vertical="top"/>
    </xf>
    <xf numFmtId="168" fontId="7" fillId="8" borderId="68" xfId="1" applyNumberFormat="1" applyFont="1" applyFill="1" applyBorder="1" applyAlignment="1" applyProtection="1">
      <alignment vertical="top"/>
    </xf>
    <xf numFmtId="168" fontId="7" fillId="8" borderId="71" xfId="1" applyNumberFormat="1" applyFont="1" applyFill="1" applyBorder="1" applyAlignment="1" applyProtection="1">
      <alignment vertical="top"/>
    </xf>
    <xf numFmtId="168" fontId="7" fillId="8" borderId="17" xfId="1" applyNumberFormat="1" applyFont="1" applyFill="1" applyBorder="1" applyAlignment="1" applyProtection="1">
      <alignment vertical="top"/>
    </xf>
    <xf numFmtId="168" fontId="7" fillId="8" borderId="67" xfId="1" applyNumberFormat="1" applyFont="1" applyFill="1" applyBorder="1" applyAlignment="1" applyProtection="1">
      <alignment vertical="top"/>
    </xf>
    <xf numFmtId="168" fontId="7" fillId="8" borderId="43" xfId="1" applyNumberFormat="1" applyFont="1" applyFill="1" applyBorder="1" applyAlignment="1" applyProtection="1">
      <alignment vertical="top"/>
    </xf>
    <xf numFmtId="0" fontId="6" fillId="7" borderId="30" xfId="0" applyNumberFormat="1" applyFont="1" applyFill="1" applyBorder="1" applyAlignment="1">
      <alignment horizontal="left" vertical="top" wrapText="1"/>
    </xf>
    <xf numFmtId="171" fontId="6" fillId="7" borderId="80" xfId="1" applyNumberFormat="1" applyFont="1" applyFill="1" applyBorder="1" applyAlignment="1" applyProtection="1">
      <alignment horizontal="right" vertical="top" wrapText="1"/>
    </xf>
    <xf numFmtId="171" fontId="6" fillId="7" borderId="73" xfId="1" applyNumberFormat="1" applyFont="1" applyFill="1" applyBorder="1" applyAlignment="1" applyProtection="1">
      <alignment horizontal="right" vertical="top" wrapText="1"/>
    </xf>
    <xf numFmtId="0" fontId="6" fillId="17" borderId="76" xfId="0" applyFont="1" applyFill="1" applyBorder="1" applyAlignment="1">
      <alignment horizontal="centerContinuous" vertical="center" wrapText="1"/>
    </xf>
    <xf numFmtId="0" fontId="6" fillId="17" borderId="39" xfId="0" applyFont="1" applyFill="1" applyBorder="1" applyAlignment="1">
      <alignment horizontal="centerContinuous" vertical="center" wrapText="1"/>
    </xf>
    <xf numFmtId="171" fontId="6" fillId="17" borderId="59" xfId="1" applyNumberFormat="1" applyFont="1" applyFill="1" applyBorder="1" applyAlignment="1" applyProtection="1">
      <alignment horizontal="center" vertical="center" wrapText="1"/>
    </xf>
    <xf numFmtId="0" fontId="6" fillId="17" borderId="79" xfId="0" applyFont="1" applyFill="1" applyBorder="1" applyAlignment="1">
      <alignment horizontal="center" vertical="center" wrapText="1"/>
    </xf>
    <xf numFmtId="0" fontId="6" fillId="17" borderId="77" xfId="0" applyFont="1" applyFill="1" applyBorder="1" applyAlignment="1">
      <alignment horizontal="center" vertical="center" wrapText="1"/>
    </xf>
    <xf numFmtId="171" fontId="6" fillId="17" borderId="54" xfId="1" applyNumberFormat="1" applyFont="1" applyFill="1" applyBorder="1" applyAlignment="1" applyProtection="1">
      <alignment horizontal="center" vertical="center" wrapText="1"/>
    </xf>
    <xf numFmtId="0" fontId="0" fillId="17" borderId="60" xfId="0" applyFont="1" applyFill="1" applyBorder="1" applyAlignment="1">
      <alignment horizontal="center" vertical="center"/>
    </xf>
    <xf numFmtId="0" fontId="6" fillId="17" borderId="66" xfId="0" applyFont="1" applyFill="1" applyBorder="1" applyAlignment="1">
      <alignment horizontal="center" vertical="center" wrapText="1"/>
    </xf>
    <xf numFmtId="0" fontId="6" fillId="17" borderId="78" xfId="0" applyFont="1" applyFill="1" applyBorder="1" applyAlignment="1">
      <alignment horizontal="center" vertical="center" wrapText="1"/>
    </xf>
    <xf numFmtId="166" fontId="6" fillId="17" borderId="60" xfId="1" applyNumberFormat="1" applyFont="1" applyFill="1" applyBorder="1" applyAlignment="1" applyProtection="1">
      <alignment horizontal="center" vertical="center" wrapText="1"/>
    </xf>
    <xf numFmtId="171" fontId="6" fillId="17" borderId="60" xfId="1" applyNumberFormat="1" applyFont="1" applyFill="1" applyBorder="1" applyAlignment="1" applyProtection="1">
      <alignment horizontal="center" vertical="center" wrapText="1"/>
    </xf>
    <xf numFmtId="166" fontId="6" fillId="17" borderId="66" xfId="1" applyNumberFormat="1" applyFont="1" applyFill="1" applyBorder="1" applyAlignment="1" applyProtection="1">
      <alignment horizontal="center" vertical="center" wrapText="1"/>
    </xf>
    <xf numFmtId="0" fontId="7" fillId="7" borderId="17" xfId="0" applyFont="1" applyFill="1" applyBorder="1" applyAlignment="1">
      <alignment vertical="top" wrapText="1"/>
    </xf>
    <xf numFmtId="0" fontId="8" fillId="7" borderId="45" xfId="0" applyFont="1" applyFill="1" applyBorder="1" applyAlignment="1">
      <alignment horizontal="left" vertical="top" wrapText="1"/>
    </xf>
    <xf numFmtId="0" fontId="23" fillId="9" borderId="0" xfId="0" applyFont="1" applyFill="1" applyAlignment="1">
      <alignment horizontal="left"/>
    </xf>
    <xf numFmtId="171" fontId="6" fillId="7" borderId="81" xfId="1" applyNumberFormat="1" applyFont="1" applyFill="1" applyBorder="1" applyAlignment="1" applyProtection="1">
      <alignment horizontal="right" vertical="top" wrapText="1"/>
    </xf>
    <xf numFmtId="0" fontId="22" fillId="7" borderId="44" xfId="0" applyFont="1" applyFill="1" applyBorder="1" applyAlignment="1">
      <alignment vertical="top" wrapText="1"/>
    </xf>
    <xf numFmtId="0" fontId="7" fillId="7" borderId="45" xfId="0" applyFont="1" applyFill="1" applyBorder="1" applyAlignment="1">
      <alignment vertical="top" wrapText="1"/>
    </xf>
    <xf numFmtId="0" fontId="12" fillId="7" borderId="73" xfId="0" applyFont="1" applyFill="1" applyBorder="1" applyAlignment="1">
      <alignment vertical="top" wrapText="1"/>
    </xf>
    <xf numFmtId="0" fontId="12" fillId="7" borderId="84" xfId="0" applyFont="1" applyFill="1" applyBorder="1" applyAlignment="1">
      <alignment vertical="top" wrapText="1"/>
    </xf>
    <xf numFmtId="0" fontId="12" fillId="7" borderId="85" xfId="0" applyFont="1" applyFill="1" applyBorder="1" applyAlignment="1">
      <alignment vertical="top" wrapText="1"/>
    </xf>
    <xf numFmtId="0" fontId="6" fillId="17" borderId="87" xfId="1" applyNumberFormat="1" applyFont="1" applyFill="1" applyBorder="1" applyAlignment="1" applyProtection="1">
      <alignment horizontal="center" vertical="center" wrapText="1"/>
    </xf>
    <xf numFmtId="0" fontId="6" fillId="17" borderId="29" xfId="1" applyNumberFormat="1" applyFont="1" applyFill="1" applyBorder="1" applyAlignment="1" applyProtection="1">
      <alignment horizontal="center" vertical="center" wrapText="1"/>
    </xf>
    <xf numFmtId="0" fontId="6" fillId="17" borderId="88" xfId="1" applyNumberFormat="1" applyFont="1" applyFill="1" applyBorder="1" applyAlignment="1" applyProtection="1">
      <alignment horizontal="center" vertical="center" wrapText="1"/>
    </xf>
    <xf numFmtId="0" fontId="6" fillId="7" borderId="30" xfId="0" applyNumberFormat="1" applyFont="1" applyFill="1" applyBorder="1" applyAlignment="1">
      <alignment horizontal="left" vertical="top"/>
    </xf>
    <xf numFmtId="0" fontId="7" fillId="7" borderId="22" xfId="1" applyNumberFormat="1" applyFont="1" applyFill="1" applyBorder="1" applyAlignment="1" applyProtection="1">
      <alignment vertical="top"/>
    </xf>
    <xf numFmtId="0" fontId="7" fillId="8" borderId="22" xfId="1" applyNumberFormat="1" applyFont="1" applyFill="1" applyBorder="1" applyAlignment="1" applyProtection="1">
      <alignment vertical="top"/>
    </xf>
    <xf numFmtId="0" fontId="7" fillId="9" borderId="22" xfId="1" applyNumberFormat="1" applyFont="1" applyFill="1" applyBorder="1" applyAlignment="1" applyProtection="1">
      <alignment vertical="top"/>
    </xf>
    <xf numFmtId="0" fontId="0" fillId="8" borderId="35" xfId="1" applyNumberFormat="1" applyFont="1" applyFill="1" applyBorder="1" applyAlignment="1" applyProtection="1">
      <alignment horizontal="right" vertical="top" wrapText="1"/>
    </xf>
    <xf numFmtId="0" fontId="0" fillId="7" borderId="22" xfId="1" applyNumberFormat="1" applyFont="1" applyFill="1" applyBorder="1" applyAlignment="1" applyProtection="1">
      <alignment horizontal="right" vertical="top" wrapText="1"/>
    </xf>
    <xf numFmtId="0" fontId="7" fillId="8" borderId="22" xfId="1" applyNumberFormat="1" applyFont="1" applyFill="1" applyBorder="1" applyAlignment="1" applyProtection="1">
      <alignment horizontal="right" vertical="top"/>
    </xf>
    <xf numFmtId="0" fontId="7" fillId="8" borderId="89" xfId="1" applyNumberFormat="1" applyFont="1" applyFill="1" applyBorder="1" applyAlignment="1" applyProtection="1">
      <alignment horizontal="right" vertical="top"/>
    </xf>
    <xf numFmtId="0" fontId="7" fillId="7" borderId="28" xfId="1" applyNumberFormat="1" applyFont="1" applyFill="1" applyBorder="1" applyAlignment="1" applyProtection="1">
      <alignment vertical="top"/>
    </xf>
    <xf numFmtId="0" fontId="7" fillId="7" borderId="89" xfId="1" applyNumberFormat="1" applyFont="1" applyFill="1" applyBorder="1" applyAlignment="1" applyProtection="1">
      <alignment vertical="top"/>
    </xf>
    <xf numFmtId="0" fontId="7" fillId="7" borderId="25" xfId="1" applyNumberFormat="1" applyFont="1" applyFill="1" applyBorder="1" applyAlignment="1" applyProtection="1">
      <alignment vertical="top"/>
    </xf>
    <xf numFmtId="0" fontId="7" fillId="8" borderId="28" xfId="1" applyNumberFormat="1" applyFont="1" applyFill="1" applyBorder="1" applyAlignment="1" applyProtection="1">
      <alignment horizontal="right" vertical="top"/>
    </xf>
    <xf numFmtId="0" fontId="7" fillId="8" borderId="89" xfId="1" applyNumberFormat="1" applyFont="1" applyFill="1" applyBorder="1" applyAlignment="1" applyProtection="1">
      <alignment vertical="top"/>
    </xf>
    <xf numFmtId="0" fontId="7" fillId="9" borderId="35" xfId="1" applyNumberFormat="1" applyFont="1" applyFill="1" applyBorder="1" applyAlignment="1" applyProtection="1">
      <alignment vertical="top"/>
    </xf>
    <xf numFmtId="0" fontId="7" fillId="7" borderId="35" xfId="1" applyNumberFormat="1" applyFont="1" applyFill="1" applyBorder="1" applyAlignment="1" applyProtection="1">
      <alignment vertical="top"/>
    </xf>
    <xf numFmtId="0" fontId="7" fillId="8" borderId="30" xfId="1" applyNumberFormat="1" applyFont="1" applyFill="1" applyBorder="1" applyAlignment="1" applyProtection="1">
      <alignment vertical="top"/>
    </xf>
    <xf numFmtId="0" fontId="16" fillId="7" borderId="22" xfId="1" applyNumberFormat="1" applyFont="1" applyFill="1" applyBorder="1" applyAlignment="1" applyProtection="1">
      <alignment vertical="top"/>
    </xf>
    <xf numFmtId="0" fontId="6" fillId="7" borderId="31" xfId="1" applyNumberFormat="1" applyFont="1" applyFill="1" applyBorder="1" applyAlignment="1" applyProtection="1">
      <alignment horizontal="right" vertical="top" wrapText="1"/>
    </xf>
    <xf numFmtId="166" fontId="6" fillId="7" borderId="86" xfId="0" applyNumberFormat="1" applyFont="1" applyFill="1" applyBorder="1" applyAlignment="1">
      <alignment horizontal="centerContinuous" vertical="top" wrapText="1"/>
    </xf>
    <xf numFmtId="168" fontId="7" fillId="9" borderId="16" xfId="1" applyNumberFormat="1" applyFont="1" applyFill="1" applyBorder="1" applyAlignment="1" applyProtection="1">
      <alignment vertical="top"/>
    </xf>
    <xf numFmtId="166" fontId="7" fillId="8" borderId="32" xfId="1" applyNumberFormat="1" applyFont="1" applyFill="1" applyBorder="1" applyAlignment="1" applyProtection="1">
      <alignment horizontal="right" vertical="top"/>
    </xf>
    <xf numFmtId="166" fontId="7" fillId="9" borderId="16" xfId="1" applyNumberFormat="1" applyFont="1" applyFill="1" applyBorder="1" applyAlignment="1" applyProtection="1">
      <alignment vertical="top"/>
    </xf>
    <xf numFmtId="0" fontId="40" fillId="9" borderId="0" xfId="0" applyFont="1" applyFill="1" applyAlignment="1">
      <alignment vertical="top"/>
    </xf>
    <xf numFmtId="0" fontId="41" fillId="9" borderId="52" xfId="0" applyFont="1" applyFill="1" applyBorder="1" applyAlignment="1">
      <alignment vertical="top" wrapText="1"/>
    </xf>
    <xf numFmtId="0" fontId="42" fillId="9" borderId="15" xfId="0" applyFont="1" applyFill="1" applyBorder="1" applyAlignment="1">
      <alignment vertical="top" wrapText="1"/>
    </xf>
    <xf numFmtId="0" fontId="42" fillId="9" borderId="17" xfId="0" applyFont="1" applyFill="1" applyBorder="1" applyAlignment="1">
      <alignment horizontal="center" vertical="top" wrapText="1"/>
    </xf>
    <xf numFmtId="172" fontId="42" fillId="9" borderId="17" xfId="1" applyNumberFormat="1" applyFont="1" applyFill="1" applyBorder="1" applyAlignment="1">
      <alignment vertical="top" wrapText="1"/>
    </xf>
    <xf numFmtId="168" fontId="42" fillId="9" borderId="15" xfId="1" applyNumberFormat="1" applyFont="1" applyFill="1" applyBorder="1" applyAlignment="1">
      <alignment horizontal="left" vertical="top" wrapText="1"/>
    </xf>
    <xf numFmtId="172" fontId="43" fillId="9" borderId="15" xfId="1" applyNumberFormat="1" applyFont="1" applyFill="1" applyBorder="1" applyAlignment="1">
      <alignment horizontal="right" vertical="top" wrapText="1"/>
    </xf>
    <xf numFmtId="172" fontId="43" fillId="9" borderId="15" xfId="1" applyNumberFormat="1" applyFont="1" applyFill="1" applyBorder="1" applyAlignment="1">
      <alignment vertical="top" wrapText="1"/>
    </xf>
    <xf numFmtId="168" fontId="43" fillId="9" borderId="15" xfId="1" applyNumberFormat="1" applyFont="1" applyFill="1" applyBorder="1" applyAlignment="1">
      <alignment vertical="top"/>
    </xf>
    <xf numFmtId="41" fontId="42" fillId="9" borderId="48" xfId="0" applyNumberFormat="1" applyFont="1" applyFill="1" applyBorder="1" applyAlignment="1">
      <alignment vertical="top"/>
    </xf>
    <xf numFmtId="49" fontId="40" fillId="9" borderId="0" xfId="0" applyNumberFormat="1" applyFont="1" applyFill="1" applyAlignment="1">
      <alignment vertical="top" wrapText="1"/>
    </xf>
    <xf numFmtId="0" fontId="42" fillId="9" borderId="54" xfId="0" applyFont="1" applyFill="1" applyBorder="1" applyAlignment="1">
      <alignment horizontal="center" vertical="top" wrapText="1"/>
    </xf>
    <xf numFmtId="172" fontId="42" fillId="9" borderId="54" xfId="1" applyNumberFormat="1" applyFont="1" applyFill="1" applyBorder="1" applyAlignment="1">
      <alignment vertical="top" wrapText="1"/>
    </xf>
    <xf numFmtId="172" fontId="42" fillId="9" borderId="15" xfId="1" applyNumberFormat="1" applyFont="1" applyFill="1" applyBorder="1" applyAlignment="1">
      <alignment horizontal="right" vertical="top" wrapText="1"/>
    </xf>
    <xf numFmtId="172" fontId="42" fillId="9" borderId="15" xfId="1" applyNumberFormat="1" applyFont="1" applyFill="1" applyBorder="1" applyAlignment="1">
      <alignment vertical="top" wrapText="1"/>
    </xf>
    <xf numFmtId="168" fontId="42" fillId="9" borderId="15" xfId="1" applyNumberFormat="1" applyFont="1" applyFill="1" applyBorder="1" applyAlignment="1">
      <alignment vertical="top"/>
    </xf>
    <xf numFmtId="0" fontId="42" fillId="9" borderId="16" xfId="0" applyFont="1" applyFill="1" applyBorder="1" applyAlignment="1">
      <alignment horizontal="center" vertical="top" wrapText="1"/>
    </xf>
    <xf numFmtId="172" fontId="42" fillId="9" borderId="16" xfId="1" applyNumberFormat="1" applyFont="1" applyFill="1" applyBorder="1" applyAlignment="1">
      <alignment vertical="top" wrapText="1"/>
    </xf>
    <xf numFmtId="172" fontId="40" fillId="9" borderId="15" xfId="1" applyNumberFormat="1" applyFont="1" applyFill="1" applyBorder="1" applyAlignment="1">
      <alignment vertical="top" wrapText="1"/>
    </xf>
    <xf numFmtId="0" fontId="42" fillId="9" borderId="54" xfId="0" applyFont="1" applyFill="1" applyBorder="1" applyAlignment="1">
      <alignment vertical="top" wrapText="1"/>
    </xf>
    <xf numFmtId="168" fontId="7" fillId="7" borderId="16" xfId="1" applyNumberFormat="1" applyFont="1" applyFill="1" applyBorder="1" applyAlignment="1" applyProtection="1">
      <alignment vertical="top" wrapText="1"/>
    </xf>
    <xf numFmtId="168" fontId="7" fillId="8" borderId="16" xfId="1" applyNumberFormat="1" applyFont="1" applyFill="1" applyBorder="1" applyAlignment="1" applyProtection="1">
      <alignment vertical="top" wrapText="1"/>
    </xf>
    <xf numFmtId="0" fontId="0" fillId="8" borderId="16" xfId="0" applyFont="1" applyFill="1" applyBorder="1" applyAlignment="1">
      <alignment vertical="top" wrapText="1"/>
    </xf>
    <xf numFmtId="166" fontId="7" fillId="7" borderId="16" xfId="1" applyNumberFormat="1" applyFont="1" applyFill="1" applyBorder="1" applyAlignment="1" applyProtection="1">
      <alignment horizontal="right" vertical="top"/>
    </xf>
    <xf numFmtId="168" fontId="7" fillId="7" borderId="32" xfId="1" applyNumberFormat="1" applyFont="1" applyFill="1" applyBorder="1" applyAlignment="1" applyProtection="1">
      <alignment vertical="top" wrapText="1"/>
    </xf>
    <xf numFmtId="166" fontId="0" fillId="7" borderId="32" xfId="1" applyNumberFormat="1" applyFont="1" applyFill="1" applyBorder="1" applyAlignment="1" applyProtection="1">
      <alignment horizontal="right" vertical="top" wrapText="1"/>
    </xf>
    <xf numFmtId="166" fontId="0" fillId="8" borderId="32" xfId="1" applyNumberFormat="1" applyFont="1" applyFill="1" applyBorder="1" applyAlignment="1" applyProtection="1">
      <alignment horizontal="right" vertical="top" wrapText="1"/>
    </xf>
    <xf numFmtId="0" fontId="18" fillId="7" borderId="16" xfId="0" applyFont="1" applyFill="1" applyBorder="1" applyAlignment="1">
      <alignment vertical="top" wrapText="1"/>
    </xf>
    <xf numFmtId="168" fontId="7" fillId="7" borderId="16" xfId="0" applyNumberFormat="1" applyFont="1" applyFill="1" applyBorder="1" applyAlignment="1">
      <alignment vertical="top"/>
    </xf>
    <xf numFmtId="168" fontId="7" fillId="9" borderId="16" xfId="0" applyNumberFormat="1" applyFont="1" applyFill="1" applyBorder="1" applyAlignment="1">
      <alignment horizontal="right" vertical="top"/>
    </xf>
    <xf numFmtId="168" fontId="7" fillId="9" borderId="16" xfId="1" applyNumberFormat="1" applyFont="1" applyFill="1" applyBorder="1" applyAlignment="1" applyProtection="1">
      <alignment horizontal="right" vertical="top"/>
    </xf>
    <xf numFmtId="166" fontId="7" fillId="16" borderId="16" xfId="1" applyNumberFormat="1" applyFont="1" applyFill="1" applyBorder="1" applyAlignment="1" applyProtection="1">
      <alignment vertical="top"/>
    </xf>
    <xf numFmtId="168" fontId="7" fillId="9" borderId="32" xfId="1" applyNumberFormat="1" applyFont="1" applyFill="1" applyBorder="1" applyAlignment="1" applyProtection="1">
      <alignment vertical="top" wrapText="1"/>
    </xf>
    <xf numFmtId="0" fontId="0" fillId="7" borderId="0" xfId="0" applyFill="1" applyAlignment="1">
      <alignment horizontal="center" vertical="top"/>
    </xf>
    <xf numFmtId="166" fontId="7" fillId="8" borderId="45" xfId="1" applyNumberFormat="1" applyFont="1" applyFill="1" applyBorder="1" applyAlignment="1" applyProtection="1">
      <alignment horizontal="right" vertical="top" wrapText="1"/>
    </xf>
    <xf numFmtId="166" fontId="7" fillId="8" borderId="45" xfId="1" applyNumberFormat="1" applyFont="1" applyFill="1" applyBorder="1" applyAlignment="1" applyProtection="1">
      <alignment horizontal="right" vertical="top"/>
    </xf>
    <xf numFmtId="0" fontId="8" fillId="7" borderId="32" xfId="0" applyFont="1" applyFill="1" applyBorder="1" applyAlignment="1">
      <alignment horizontal="center" vertical="top" wrapText="1"/>
    </xf>
    <xf numFmtId="166" fontId="31" fillId="7" borderId="32" xfId="1" applyNumberFormat="1" applyFont="1" applyFill="1" applyBorder="1" applyAlignment="1" applyProtection="1">
      <alignment horizontal="right" vertical="top" wrapText="1"/>
    </xf>
    <xf numFmtId="0" fontId="6" fillId="7" borderId="42" xfId="0" applyFont="1" applyFill="1" applyBorder="1" applyAlignment="1">
      <alignment vertical="top" wrapText="1"/>
    </xf>
    <xf numFmtId="0" fontId="7" fillId="7" borderId="60" xfId="0" applyFont="1" applyFill="1" applyBorder="1" applyAlignment="1">
      <alignment horizontal="center" vertical="top" wrapText="1"/>
    </xf>
    <xf numFmtId="0" fontId="7" fillId="7" borderId="60" xfId="0" applyFont="1" applyFill="1" applyBorder="1" applyAlignment="1">
      <alignment horizontal="left" vertical="top" wrapText="1"/>
    </xf>
    <xf numFmtId="0" fontId="8" fillId="7" borderId="60" xfId="0" applyFont="1" applyFill="1" applyBorder="1" applyAlignment="1">
      <alignment vertical="top" wrapText="1"/>
    </xf>
    <xf numFmtId="166" fontId="7" fillId="7" borderId="60" xfId="1" applyNumberFormat="1" applyFont="1" applyFill="1" applyBorder="1" applyAlignment="1" applyProtection="1">
      <alignment horizontal="right" vertical="top" wrapText="1"/>
    </xf>
    <xf numFmtId="166" fontId="7" fillId="8" borderId="60" xfId="1" applyNumberFormat="1" applyFont="1" applyFill="1" applyBorder="1" applyAlignment="1" applyProtection="1">
      <alignment vertical="top"/>
    </xf>
    <xf numFmtId="0" fontId="0" fillId="8" borderId="60" xfId="0" applyFont="1" applyFill="1" applyBorder="1" applyAlignment="1">
      <alignment vertical="top"/>
    </xf>
    <xf numFmtId="166" fontId="26" fillId="7" borderId="60" xfId="1" applyNumberFormat="1" applyFill="1" applyBorder="1" applyAlignment="1">
      <alignment vertical="top"/>
    </xf>
    <xf numFmtId="171" fontId="0" fillId="7" borderId="60" xfId="0" applyNumberFormat="1" applyFont="1" applyFill="1" applyBorder="1" applyAlignment="1">
      <alignment vertical="top"/>
    </xf>
    <xf numFmtId="166" fontId="7" fillId="7" borderId="60" xfId="1" applyNumberFormat="1" applyFont="1" applyFill="1" applyBorder="1" applyAlignment="1" applyProtection="1">
      <alignment vertical="top"/>
    </xf>
    <xf numFmtId="168" fontId="7" fillId="8" borderId="66" xfId="1" applyNumberFormat="1" applyFont="1" applyFill="1" applyBorder="1" applyAlignment="1" applyProtection="1">
      <alignment vertical="top"/>
    </xf>
    <xf numFmtId="168" fontId="7" fillId="8" borderId="60" xfId="1" applyNumberFormat="1" applyFont="1" applyFill="1" applyBorder="1" applyAlignment="1" applyProtection="1">
      <alignment vertical="top"/>
    </xf>
    <xf numFmtId="0" fontId="0" fillId="7" borderId="15" xfId="0" applyFill="1" applyBorder="1" applyAlignment="1">
      <alignment horizontal="center" vertical="top"/>
    </xf>
    <xf numFmtId="168" fontId="7" fillId="9" borderId="16" xfId="1" applyNumberFormat="1" applyFont="1" applyFill="1" applyBorder="1" applyAlignment="1">
      <alignment horizontal="left" vertical="top" wrapText="1"/>
    </xf>
    <xf numFmtId="168" fontId="7" fillId="9" borderId="16" xfId="1" applyNumberFormat="1" applyFont="1" applyFill="1" applyBorder="1" applyAlignment="1">
      <alignment horizontal="right" vertical="top"/>
    </xf>
    <xf numFmtId="166" fontId="7" fillId="9" borderId="16" xfId="1" applyNumberFormat="1" applyFont="1" applyFill="1" applyBorder="1" applyAlignment="1">
      <alignment horizontal="right" vertical="top" wrapText="1"/>
    </xf>
    <xf numFmtId="0" fontId="7" fillId="9" borderId="28" xfId="1" applyNumberFormat="1" applyFont="1" applyFill="1" applyBorder="1" applyAlignment="1" applyProtection="1">
      <alignment vertical="top"/>
    </xf>
    <xf numFmtId="168" fontId="7" fillId="9" borderId="29" xfId="1" applyNumberFormat="1" applyFont="1" applyFill="1" applyBorder="1" applyAlignment="1" applyProtection="1">
      <alignment vertical="top"/>
    </xf>
    <xf numFmtId="0" fontId="7" fillId="9" borderId="16" xfId="0" applyFont="1" applyFill="1" applyBorder="1" applyAlignment="1">
      <alignment horizontal="center" vertical="top" wrapText="1"/>
    </xf>
    <xf numFmtId="0" fontId="6" fillId="7" borderId="63" xfId="0" applyFont="1" applyFill="1" applyBorder="1" applyAlignment="1">
      <alignment horizontal="left" vertical="top" wrapText="1"/>
    </xf>
    <xf numFmtId="166" fontId="23" fillId="7" borderId="0" xfId="1" applyNumberFormat="1" applyFont="1" applyFill="1" applyBorder="1" applyAlignment="1" applyProtection="1">
      <alignment horizontal="center" vertical="top" wrapText="1"/>
    </xf>
    <xf numFmtId="0" fontId="12" fillId="7" borderId="0" xfId="0" applyFont="1" applyFill="1" applyAlignment="1">
      <alignment horizontal="right" vertical="top" wrapText="1"/>
    </xf>
    <xf numFmtId="0" fontId="7" fillId="9" borderId="15" xfId="0" applyFont="1" applyFill="1" applyBorder="1" applyAlignment="1">
      <alignment horizontal="left" vertical="top" wrapText="1"/>
    </xf>
    <xf numFmtId="0" fontId="7" fillId="9" borderId="17" xfId="0" applyFont="1" applyFill="1" applyBorder="1" applyAlignment="1">
      <alignment horizontal="left" vertical="top" wrapText="1"/>
    </xf>
    <xf numFmtId="0" fontId="7" fillId="7" borderId="45" xfId="0" applyFont="1" applyFill="1" applyBorder="1" applyAlignment="1">
      <alignment horizontal="left" vertical="top" wrapText="1"/>
    </xf>
    <xf numFmtId="0" fontId="7" fillId="7" borderId="15" xfId="0" applyFont="1" applyFill="1" applyBorder="1" applyAlignment="1">
      <alignment horizontal="left" vertical="top" wrapText="1"/>
    </xf>
    <xf numFmtId="0" fontId="7" fillId="7" borderId="32" xfId="0" applyFont="1" applyFill="1" applyBorder="1" applyAlignment="1">
      <alignment horizontal="left" vertical="top" wrapText="1"/>
    </xf>
    <xf numFmtId="0" fontId="7" fillId="7" borderId="16" xfId="0" applyFont="1" applyFill="1" applyBorder="1" applyAlignment="1">
      <alignment horizontal="left" vertical="top" wrapText="1"/>
    </xf>
    <xf numFmtId="0" fontId="7" fillId="7" borderId="16" xfId="0" applyFont="1" applyFill="1" applyBorder="1" applyAlignment="1">
      <alignment vertical="top" wrapText="1"/>
    </xf>
    <xf numFmtId="0" fontId="7" fillId="7" borderId="15" xfId="0" applyFont="1" applyFill="1" applyBorder="1" applyAlignment="1">
      <alignment vertical="top" wrapText="1"/>
    </xf>
    <xf numFmtId="0" fontId="7" fillId="7" borderId="32" xfId="0" applyFont="1" applyFill="1" applyBorder="1" applyAlignment="1">
      <alignment vertical="top" wrapText="1"/>
    </xf>
    <xf numFmtId="0" fontId="11" fillId="7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 vertical="top"/>
    </xf>
    <xf numFmtId="166" fontId="6" fillId="7" borderId="62" xfId="0" applyNumberFormat="1" applyFont="1" applyFill="1" applyBorder="1" applyAlignment="1">
      <alignment horizontal="center" vertical="top" wrapText="1"/>
    </xf>
    <xf numFmtId="0" fontId="6" fillId="17" borderId="39" xfId="0" applyFont="1" applyFill="1" applyBorder="1" applyAlignment="1">
      <alignment horizontal="center" vertical="center" wrapText="1"/>
    </xf>
    <xf numFmtId="0" fontId="6" fillId="17" borderId="15" xfId="0" applyFont="1" applyFill="1" applyBorder="1" applyAlignment="1">
      <alignment horizontal="center" vertical="center" wrapText="1"/>
    </xf>
    <xf numFmtId="0" fontId="6" fillId="17" borderId="17" xfId="0" applyFont="1" applyFill="1" applyBorder="1" applyAlignment="1">
      <alignment horizontal="center" vertical="center" wrapText="1"/>
    </xf>
    <xf numFmtId="0" fontId="7" fillId="9" borderId="45" xfId="0" applyFont="1" applyFill="1" applyBorder="1" applyAlignment="1">
      <alignment horizontal="left" vertical="top" wrapText="1"/>
    </xf>
    <xf numFmtId="0" fontId="7" fillId="9" borderId="32" xfId="0" applyFont="1" applyFill="1" applyBorder="1" applyAlignment="1">
      <alignment horizontal="left" vertical="top" wrapText="1"/>
    </xf>
    <xf numFmtId="0" fontId="7" fillId="9" borderId="16" xfId="0" applyFont="1" applyFill="1" applyBorder="1" applyAlignment="1">
      <alignment horizontal="left" vertical="top" wrapText="1"/>
    </xf>
    <xf numFmtId="0" fontId="7" fillId="7" borderId="15" xfId="0" applyFont="1" applyFill="1" applyBorder="1" applyAlignment="1">
      <alignment horizontal="center" vertical="top" wrapText="1"/>
    </xf>
    <xf numFmtId="0" fontId="7" fillId="7" borderId="32" xfId="0" applyFont="1" applyFill="1" applyBorder="1" applyAlignment="1">
      <alignment horizontal="center" vertical="top" wrapText="1"/>
    </xf>
    <xf numFmtId="0" fontId="42" fillId="9" borderId="15" xfId="0" applyFont="1" applyFill="1" applyBorder="1" applyAlignment="1">
      <alignment horizontal="left" vertical="top" wrapText="1"/>
    </xf>
    <xf numFmtId="166" fontId="6" fillId="17" borderId="59" xfId="1" applyNumberFormat="1" applyFont="1" applyFill="1" applyBorder="1" applyAlignment="1" applyProtection="1">
      <alignment horizontal="center" vertical="center" wrapText="1"/>
    </xf>
    <xf numFmtId="166" fontId="6" fillId="17" borderId="54" xfId="1" applyNumberFormat="1" applyFont="1" applyFill="1" applyBorder="1" applyAlignment="1" applyProtection="1">
      <alignment horizontal="center" vertical="center" wrapText="1"/>
    </xf>
    <xf numFmtId="0" fontId="7" fillId="9" borderId="16" xfId="0" applyFont="1" applyFill="1" applyBorder="1" applyAlignment="1">
      <alignment horizontal="left" vertical="top" wrapText="1"/>
    </xf>
    <xf numFmtId="0" fontId="7" fillId="9" borderId="15" xfId="0" applyFont="1" applyFill="1" applyBorder="1" applyAlignment="1">
      <alignment horizontal="left" vertical="top" wrapText="1"/>
    </xf>
    <xf numFmtId="171" fontId="0" fillId="7" borderId="69" xfId="0" applyNumberFormat="1" applyFont="1" applyFill="1" applyBorder="1" applyAlignment="1">
      <alignment vertical="top"/>
    </xf>
    <xf numFmtId="168" fontId="7" fillId="9" borderId="68" xfId="1" applyNumberFormat="1" applyFont="1" applyFill="1" applyBorder="1" applyAlignment="1" applyProtection="1">
      <alignment vertical="top"/>
    </xf>
    <xf numFmtId="168" fontId="7" fillId="9" borderId="69" xfId="1" applyNumberFormat="1" applyFont="1" applyFill="1" applyBorder="1" applyAlignment="1" applyProtection="1">
      <alignment vertical="top"/>
    </xf>
    <xf numFmtId="166" fontId="0" fillId="8" borderId="72" xfId="1" applyNumberFormat="1" applyFont="1" applyFill="1" applyBorder="1" applyAlignment="1" applyProtection="1">
      <alignment horizontal="right" vertical="top" wrapText="1"/>
    </xf>
    <xf numFmtId="166" fontId="0" fillId="8" borderId="70" xfId="1" applyNumberFormat="1" applyFont="1" applyFill="1" applyBorder="1" applyAlignment="1" applyProtection="1">
      <alignment horizontal="right" vertical="top" wrapText="1"/>
    </xf>
    <xf numFmtId="166" fontId="7" fillId="7" borderId="68" xfId="1" applyNumberFormat="1" applyFont="1" applyFill="1" applyBorder="1" applyAlignment="1" applyProtection="1">
      <alignment horizontal="right" vertical="top"/>
    </xf>
    <xf numFmtId="166" fontId="7" fillId="7" borderId="69" xfId="1" applyNumberFormat="1" applyFont="1" applyFill="1" applyBorder="1" applyAlignment="1" applyProtection="1">
      <alignment horizontal="right" vertical="top"/>
    </xf>
    <xf numFmtId="166" fontId="7" fillId="7" borderId="70" xfId="1" applyNumberFormat="1" applyFont="1" applyFill="1" applyBorder="1" applyAlignment="1" applyProtection="1">
      <alignment horizontal="right" vertical="top"/>
    </xf>
    <xf numFmtId="168" fontId="7" fillId="7" borderId="68" xfId="1" applyNumberFormat="1" applyFont="1" applyFill="1" applyBorder="1" applyAlignment="1" applyProtection="1">
      <alignment vertical="top"/>
    </xf>
    <xf numFmtId="166" fontId="7" fillId="7" borderId="70" xfId="1" applyNumberFormat="1" applyFont="1" applyFill="1" applyBorder="1" applyAlignment="1" applyProtection="1">
      <alignment vertical="top"/>
    </xf>
    <xf numFmtId="166" fontId="7" fillId="7" borderId="69" xfId="1" applyNumberFormat="1" applyFont="1" applyFill="1" applyBorder="1" applyAlignment="1" applyProtection="1">
      <alignment vertical="top"/>
    </xf>
    <xf numFmtId="166" fontId="7" fillId="7" borderId="71" xfId="1" applyNumberFormat="1" applyFont="1" applyFill="1" applyBorder="1" applyAlignment="1" applyProtection="1">
      <alignment vertical="top"/>
    </xf>
    <xf numFmtId="166" fontId="7" fillId="8" borderId="72" xfId="1" applyNumberFormat="1" applyFont="1" applyFill="1" applyBorder="1" applyAlignment="1" applyProtection="1">
      <alignment horizontal="right" vertical="top"/>
    </xf>
    <xf numFmtId="166" fontId="7" fillId="8" borderId="69" xfId="1" applyNumberFormat="1" applyFont="1" applyFill="1" applyBorder="1" applyAlignment="1" applyProtection="1">
      <alignment horizontal="right" vertical="top"/>
    </xf>
    <xf numFmtId="166" fontId="7" fillId="8" borderId="70" xfId="1" applyNumberFormat="1" applyFont="1" applyFill="1" applyBorder="1" applyAlignment="1" applyProtection="1">
      <alignment horizontal="right" vertical="top"/>
    </xf>
    <xf numFmtId="166" fontId="7" fillId="9" borderId="72" xfId="1" applyNumberFormat="1" applyFont="1" applyFill="1" applyBorder="1" applyAlignment="1" applyProtection="1">
      <alignment vertical="top"/>
    </xf>
    <xf numFmtId="166" fontId="7" fillId="9" borderId="69" xfId="1" applyNumberFormat="1" applyFont="1" applyFill="1" applyBorder="1" applyAlignment="1" applyProtection="1">
      <alignment vertical="top"/>
    </xf>
    <xf numFmtId="166" fontId="7" fillId="8" borderId="66" xfId="1" applyNumberFormat="1" applyFont="1" applyFill="1" applyBorder="1" applyAlignment="1" applyProtection="1">
      <alignment vertical="top"/>
    </xf>
    <xf numFmtId="166" fontId="7" fillId="8" borderId="68" xfId="1" applyNumberFormat="1" applyFont="1" applyFill="1" applyBorder="1" applyAlignment="1" applyProtection="1">
      <alignment vertical="top"/>
    </xf>
    <xf numFmtId="166" fontId="7" fillId="8" borderId="70" xfId="1" applyNumberFormat="1" applyFont="1" applyFill="1" applyBorder="1" applyAlignment="1" applyProtection="1">
      <alignment vertical="top"/>
    </xf>
    <xf numFmtId="166" fontId="7" fillId="7" borderId="72" xfId="1" applyNumberFormat="1" applyFont="1" applyFill="1" applyBorder="1" applyAlignment="1" applyProtection="1">
      <alignment vertical="top"/>
    </xf>
    <xf numFmtId="166" fontId="7" fillId="7" borderId="90" xfId="1" applyNumberFormat="1" applyFont="1" applyFill="1" applyBorder="1" applyAlignment="1" applyProtection="1">
      <alignment vertical="top"/>
    </xf>
    <xf numFmtId="0" fontId="7" fillId="7" borderId="17" xfId="0" applyFont="1" applyFill="1" applyBorder="1" applyAlignment="1">
      <alignment horizontal="left" vertical="top" wrapText="1"/>
    </xf>
    <xf numFmtId="171" fontId="44" fillId="7" borderId="0" xfId="1" applyNumberFormat="1" applyFont="1" applyFill="1" applyBorder="1" applyAlignment="1" applyProtection="1">
      <alignment horizontal="right" vertical="top" wrapText="1"/>
    </xf>
    <xf numFmtId="171" fontId="6" fillId="7" borderId="0" xfId="1" applyNumberFormat="1" applyFont="1" applyFill="1" applyBorder="1" applyAlignment="1" applyProtection="1">
      <alignment horizontal="right" vertical="top" wrapText="1"/>
    </xf>
    <xf numFmtId="166" fontId="26" fillId="7" borderId="0" xfId="1" applyNumberFormat="1" applyFill="1" applyAlignment="1">
      <alignment vertical="top"/>
    </xf>
    <xf numFmtId="168" fontId="31" fillId="8" borderId="68" xfId="1" applyNumberFormat="1" applyFont="1" applyFill="1" applyBorder="1" applyAlignment="1" applyProtection="1">
      <alignment vertical="top"/>
    </xf>
    <xf numFmtId="168" fontId="31" fillId="8" borderId="16" xfId="1" applyNumberFormat="1" applyFont="1" applyFill="1" applyBorder="1" applyAlignment="1" applyProtection="1">
      <alignment vertical="top"/>
    </xf>
    <xf numFmtId="168" fontId="31" fillId="9" borderId="16" xfId="1" applyNumberFormat="1" applyFont="1" applyFill="1" applyBorder="1" applyAlignment="1" applyProtection="1">
      <alignment vertical="top"/>
    </xf>
    <xf numFmtId="0" fontId="31" fillId="9" borderId="22" xfId="1" applyNumberFormat="1" applyFont="1" applyFill="1" applyBorder="1" applyAlignment="1" applyProtection="1">
      <alignment vertical="top"/>
    </xf>
    <xf numFmtId="168" fontId="31" fillId="9" borderId="0" xfId="1" applyNumberFormat="1" applyFont="1" applyFill="1" applyBorder="1" applyAlignment="1" applyProtection="1">
      <alignment vertical="top"/>
    </xf>
    <xf numFmtId="0" fontId="40" fillId="9" borderId="95" xfId="0" applyFont="1" applyFill="1" applyBorder="1" applyAlignment="1">
      <alignment vertical="top"/>
    </xf>
    <xf numFmtId="0" fontId="40" fillId="9" borderId="94" xfId="0" applyFont="1" applyFill="1" applyBorder="1" applyAlignment="1">
      <alignment vertical="top"/>
    </xf>
    <xf numFmtId="166" fontId="0" fillId="7" borderId="0" xfId="1" applyNumberFormat="1" applyFont="1" applyFill="1" applyAlignment="1">
      <alignment vertical="top"/>
    </xf>
    <xf numFmtId="166" fontId="0" fillId="7" borderId="0" xfId="1" applyNumberFormat="1" applyFont="1" applyFill="1" applyBorder="1" applyAlignment="1">
      <alignment vertical="top"/>
    </xf>
    <xf numFmtId="0" fontId="0" fillId="7" borderId="65" xfId="0" applyFont="1" applyFill="1" applyBorder="1" applyAlignment="1">
      <alignment vertical="top"/>
    </xf>
    <xf numFmtId="166" fontId="0" fillId="7" borderId="77" xfId="1" applyNumberFormat="1" applyFont="1" applyFill="1" applyBorder="1" applyAlignment="1">
      <alignment vertical="top"/>
    </xf>
    <xf numFmtId="168" fontId="7" fillId="8" borderId="91" xfId="1" applyNumberFormat="1" applyFont="1" applyFill="1" applyBorder="1" applyAlignment="1" applyProtection="1">
      <alignment vertical="top"/>
    </xf>
    <xf numFmtId="166" fontId="7" fillId="7" borderId="48" xfId="1" applyNumberFormat="1" applyFont="1" applyFill="1" applyBorder="1" applyAlignment="1" applyProtection="1">
      <alignment vertical="top"/>
    </xf>
    <xf numFmtId="166" fontId="16" fillId="7" borderId="48" xfId="1" applyNumberFormat="1" applyFont="1" applyFill="1" applyBorder="1" applyAlignment="1" applyProtection="1">
      <alignment vertical="top"/>
    </xf>
    <xf numFmtId="0" fontId="7" fillId="18" borderId="0" xfId="0" applyFont="1" applyFill="1"/>
    <xf numFmtId="0" fontId="23" fillId="18" borderId="0" xfId="0" applyFont="1" applyFill="1" applyAlignment="1">
      <alignment horizontal="left" wrapText="1"/>
    </xf>
    <xf numFmtId="0" fontId="23" fillId="18" borderId="0" xfId="0" applyFont="1" applyFill="1" applyAlignment="1">
      <alignment horizontal="center"/>
    </xf>
    <xf numFmtId="0" fontId="7" fillId="18" borderId="0" xfId="0" applyFont="1" applyFill="1" applyAlignment="1">
      <alignment horizontal="right"/>
    </xf>
    <xf numFmtId="0" fontId="23" fillId="18" borderId="0" xfId="0" applyFont="1" applyFill="1"/>
    <xf numFmtId="172" fontId="7" fillId="18" borderId="0" xfId="0" applyNumberFormat="1" applyFont="1" applyFill="1" applyAlignment="1">
      <alignment horizontal="right"/>
    </xf>
    <xf numFmtId="0" fontId="7" fillId="18" borderId="0" xfId="0" applyFont="1" applyFill="1" applyAlignment="1">
      <alignment horizontal="left" wrapText="1"/>
    </xf>
    <xf numFmtId="0" fontId="7" fillId="18" borderId="0" xfId="0" applyFont="1" applyFill="1" applyAlignment="1">
      <alignment horizontal="center"/>
    </xf>
    <xf numFmtId="3" fontId="7" fillId="18" borderId="0" xfId="0" applyNumberFormat="1" applyFont="1" applyFill="1" applyAlignment="1">
      <alignment horizontal="right"/>
    </xf>
    <xf numFmtId="0" fontId="7" fillId="18" borderId="0" xfId="0" applyFont="1" applyFill="1" applyAlignment="1">
      <alignment horizontal="left"/>
    </xf>
    <xf numFmtId="0" fontId="7" fillId="18" borderId="0" xfId="0" applyFont="1" applyFill="1" applyAlignment="1"/>
    <xf numFmtId="0" fontId="8" fillId="7" borderId="0" xfId="0" applyFont="1" applyFill="1" applyBorder="1" applyAlignment="1">
      <alignment vertical="top" wrapText="1"/>
    </xf>
    <xf numFmtId="0" fontId="7" fillId="7" borderId="15" xfId="0" applyFont="1" applyFill="1" applyBorder="1" applyAlignment="1">
      <alignment horizontal="left" vertical="top" wrapText="1"/>
    </xf>
    <xf numFmtId="0" fontId="7" fillId="7" borderId="15" xfId="0" applyFont="1" applyFill="1" applyBorder="1" applyAlignment="1">
      <alignment horizontal="center" vertical="top" wrapText="1"/>
    </xf>
    <xf numFmtId="0" fontId="7" fillId="7" borderId="16" xfId="0" applyFont="1" applyFill="1" applyBorder="1" applyAlignment="1">
      <alignment horizontal="left" vertical="top" wrapText="1"/>
    </xf>
    <xf numFmtId="0" fontId="7" fillId="7" borderId="16" xfId="0" applyFont="1" applyFill="1" applyBorder="1" applyAlignment="1">
      <alignment vertical="top" wrapText="1"/>
    </xf>
    <xf numFmtId="0" fontId="7" fillId="7" borderId="15" xfId="0" applyFont="1" applyFill="1" applyBorder="1" applyAlignment="1">
      <alignment vertical="top" wrapText="1"/>
    </xf>
    <xf numFmtId="166" fontId="7" fillId="7" borderId="96" xfId="1" applyNumberFormat="1" applyFont="1" applyFill="1" applyBorder="1" applyAlignment="1" applyProtection="1">
      <alignment vertical="top"/>
    </xf>
    <xf numFmtId="0" fontId="7" fillId="9" borderId="0" xfId="0" applyFont="1" applyFill="1" applyAlignment="1">
      <alignment wrapText="1"/>
    </xf>
    <xf numFmtId="0" fontId="11" fillId="7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 vertical="top"/>
    </xf>
    <xf numFmtId="166" fontId="26" fillId="13" borderId="98" xfId="1" applyNumberFormat="1" applyFill="1" applyBorder="1" applyAlignment="1">
      <alignment vertical="top"/>
    </xf>
    <xf numFmtId="171" fontId="0" fillId="14" borderId="98" xfId="0" applyNumberFormat="1" applyFont="1" applyFill="1" applyBorder="1" applyAlignment="1">
      <alignment vertical="top"/>
    </xf>
    <xf numFmtId="168" fontId="7" fillId="8" borderId="98" xfId="1" applyNumberFormat="1" applyFont="1" applyFill="1" applyBorder="1" applyAlignment="1" applyProtection="1">
      <alignment vertical="top"/>
    </xf>
    <xf numFmtId="0" fontId="6" fillId="7" borderId="63" xfId="0" applyFont="1" applyFill="1" applyBorder="1" applyAlignment="1">
      <alignment vertical="top" wrapText="1"/>
    </xf>
    <xf numFmtId="0" fontId="6" fillId="7" borderId="18" xfId="0" applyFont="1" applyFill="1" applyBorder="1" applyAlignment="1">
      <alignment vertical="top" wrapText="1"/>
    </xf>
    <xf numFmtId="166" fontId="7" fillId="7" borderId="16" xfId="1" applyNumberFormat="1" applyFont="1" applyFill="1" applyBorder="1" applyAlignment="1" applyProtection="1">
      <alignment vertical="top" wrapText="1"/>
    </xf>
    <xf numFmtId="0" fontId="7" fillId="7" borderId="105" xfId="0" applyFont="1" applyFill="1" applyBorder="1" applyAlignment="1">
      <alignment vertical="top"/>
    </xf>
    <xf numFmtId="0" fontId="7" fillId="7" borderId="100" xfId="0" applyFont="1" applyFill="1" applyBorder="1" applyAlignment="1">
      <alignment horizontal="left" vertical="top" wrapText="1"/>
    </xf>
    <xf numFmtId="0" fontId="7" fillId="7" borderId="98" xfId="0" applyFont="1" applyFill="1" applyBorder="1" applyAlignment="1">
      <alignment vertical="top"/>
    </xf>
    <xf numFmtId="0" fontId="7" fillId="7" borderId="98" xfId="0" applyFont="1" applyFill="1" applyBorder="1" applyAlignment="1">
      <alignment horizontal="left" vertical="top" wrapText="1"/>
    </xf>
    <xf numFmtId="0" fontId="7" fillId="7" borderId="98" xfId="0" applyFont="1" applyFill="1" applyBorder="1" applyAlignment="1">
      <alignment horizontal="center" vertical="top" wrapText="1"/>
    </xf>
    <xf numFmtId="0" fontId="8" fillId="7" borderId="98" xfId="0" applyFont="1" applyFill="1" applyBorder="1" applyAlignment="1">
      <alignment vertical="top" wrapText="1"/>
    </xf>
    <xf numFmtId="166" fontId="7" fillId="7" borderId="98" xfId="1" applyNumberFormat="1" applyFont="1" applyFill="1" applyBorder="1" applyAlignment="1" applyProtection="1">
      <alignment horizontal="right" vertical="top" wrapText="1"/>
    </xf>
    <xf numFmtId="168" fontId="7" fillId="9" borderId="98" xfId="1" applyNumberFormat="1" applyFont="1" applyFill="1" applyBorder="1" applyAlignment="1" applyProtection="1">
      <alignment horizontal="right" vertical="top" wrapText="1"/>
    </xf>
    <xf numFmtId="166" fontId="7" fillId="7" borderId="98" xfId="1" applyNumberFormat="1" applyFont="1" applyFill="1" applyBorder="1" applyAlignment="1" applyProtection="1">
      <alignment vertical="top"/>
    </xf>
    <xf numFmtId="166" fontId="7" fillId="15" borderId="98" xfId="1" applyNumberFormat="1" applyFont="1" applyFill="1" applyBorder="1" applyAlignment="1" applyProtection="1">
      <alignment vertical="top"/>
    </xf>
    <xf numFmtId="168" fontId="7" fillId="8" borderId="106" xfId="1" applyNumberFormat="1" applyFont="1" applyFill="1" applyBorder="1" applyAlignment="1" applyProtection="1">
      <alignment vertical="top"/>
    </xf>
    <xf numFmtId="166" fontId="7" fillId="7" borderId="97" xfId="1" applyNumberFormat="1" applyFont="1" applyFill="1" applyBorder="1" applyAlignment="1" applyProtection="1">
      <alignment vertical="top"/>
    </xf>
    <xf numFmtId="0" fontId="7" fillId="7" borderId="24" xfId="1" applyNumberFormat="1" applyFont="1" applyFill="1" applyBorder="1" applyAlignment="1" applyProtection="1">
      <alignment vertical="top"/>
    </xf>
    <xf numFmtId="168" fontId="7" fillId="8" borderId="104" xfId="1" applyNumberFormat="1" applyFont="1" applyFill="1" applyBorder="1" applyAlignment="1" applyProtection="1">
      <alignment vertical="top"/>
    </xf>
    <xf numFmtId="166" fontId="7" fillId="7" borderId="24" xfId="1" applyNumberFormat="1" applyFont="1" applyFill="1" applyBorder="1" applyAlignment="1" applyProtection="1">
      <alignment vertical="top"/>
    </xf>
    <xf numFmtId="166" fontId="7" fillId="7" borderId="104" xfId="1" applyNumberFormat="1" applyFont="1" applyFill="1" applyBorder="1" applyAlignment="1" applyProtection="1">
      <alignment vertical="top"/>
    </xf>
    <xf numFmtId="0" fontId="6" fillId="7" borderId="102" xfId="0" applyFont="1" applyFill="1" applyBorder="1" applyAlignment="1">
      <alignment vertical="top" wrapText="1"/>
    </xf>
    <xf numFmtId="0" fontId="6" fillId="7" borderId="103" xfId="0" applyFont="1" applyFill="1" applyBorder="1" applyAlignment="1">
      <alignment vertical="top" wrapText="1"/>
    </xf>
    <xf numFmtId="0" fontId="0" fillId="0" borderId="99" xfId="0" applyBorder="1"/>
    <xf numFmtId="0" fontId="1" fillId="0" borderId="99" xfId="0" applyFont="1" applyBorder="1"/>
    <xf numFmtId="168" fontId="1" fillId="0" borderId="99" xfId="0" applyNumberFormat="1" applyFont="1" applyBorder="1"/>
    <xf numFmtId="0" fontId="46" fillId="0" borderId="107" xfId="0" applyFont="1" applyBorder="1" applyAlignment="1"/>
    <xf numFmtId="0" fontId="45" fillId="0" borderId="45" xfId="0" applyFont="1" applyBorder="1" applyAlignment="1"/>
    <xf numFmtId="166" fontId="26" fillId="19" borderId="108" xfId="1" applyNumberFormat="1" applyFont="1" applyFill="1" applyBorder="1" applyAlignment="1"/>
    <xf numFmtId="166" fontId="45" fillId="7" borderId="0" xfId="1" applyNumberFormat="1" applyFont="1" applyFill="1" applyBorder="1" applyAlignment="1" applyProtection="1">
      <alignment vertical="top"/>
    </xf>
    <xf numFmtId="0" fontId="45" fillId="7" borderId="0" xfId="0" applyFont="1" applyFill="1" applyAlignment="1">
      <alignment vertical="top" wrapText="1"/>
    </xf>
    <xf numFmtId="0" fontId="45" fillId="7" borderId="0" xfId="0" applyFont="1" applyFill="1" applyAlignment="1">
      <alignment vertical="top"/>
    </xf>
    <xf numFmtId="0" fontId="46" fillId="7" borderId="109" xfId="0" applyFont="1" applyFill="1" applyBorder="1" applyAlignment="1">
      <alignment vertical="top" wrapText="1"/>
    </xf>
    <xf numFmtId="0" fontId="45" fillId="7" borderId="15" xfId="0" applyFont="1" applyFill="1" applyBorder="1" applyAlignment="1">
      <alignment horizontal="left" vertical="top" wrapText="1"/>
    </xf>
    <xf numFmtId="0" fontId="45" fillId="7" borderId="15" xfId="0" applyFont="1" applyFill="1" applyBorder="1" applyAlignment="1">
      <alignment horizontal="center" vertical="top" wrapText="1"/>
    </xf>
    <xf numFmtId="0" fontId="47" fillId="7" borderId="15" xfId="0" applyFont="1" applyFill="1" applyBorder="1" applyAlignment="1">
      <alignment vertical="top" wrapText="1"/>
    </xf>
    <xf numFmtId="166" fontId="26" fillId="20" borderId="110" xfId="1" applyNumberFormat="1" applyFont="1" applyFill="1" applyBorder="1" applyAlignment="1">
      <alignment vertical="top" wrapText="1"/>
    </xf>
    <xf numFmtId="0" fontId="48" fillId="7" borderId="109" xfId="0" applyFont="1" applyFill="1" applyBorder="1" applyAlignment="1">
      <alignment vertical="top" wrapText="1"/>
    </xf>
    <xf numFmtId="166" fontId="26" fillId="20" borderId="110" xfId="1" applyNumberFormat="1" applyFont="1" applyFill="1" applyBorder="1" applyAlignment="1">
      <alignment vertical="top"/>
    </xf>
    <xf numFmtId="0" fontId="49" fillId="9" borderId="109" xfId="0" applyFont="1" applyFill="1" applyBorder="1" applyAlignment="1">
      <alignment vertical="top" wrapText="1"/>
    </xf>
    <xf numFmtId="172" fontId="45" fillId="9" borderId="15" xfId="1" applyNumberFormat="1" applyFont="1" applyFill="1" applyBorder="1" applyAlignment="1">
      <alignment horizontal="center" vertical="top" wrapText="1"/>
    </xf>
    <xf numFmtId="0" fontId="45" fillId="9" borderId="15" xfId="0" applyFont="1" applyFill="1" applyBorder="1" applyAlignment="1">
      <alignment horizontal="center" vertical="top" wrapText="1"/>
    </xf>
    <xf numFmtId="0" fontId="45" fillId="9" borderId="15" xfId="0" applyFont="1" applyFill="1" applyBorder="1" applyAlignment="1">
      <alignment vertical="top" wrapText="1"/>
    </xf>
    <xf numFmtId="0" fontId="47" fillId="9" borderId="15" xfId="0" applyFont="1" applyFill="1" applyBorder="1" applyAlignment="1">
      <alignment vertical="top" wrapText="1"/>
    </xf>
    <xf numFmtId="166" fontId="26" fillId="19" borderId="110" xfId="1" applyNumberFormat="1" applyFont="1" applyFill="1" applyBorder="1" applyAlignment="1">
      <alignment vertical="top"/>
    </xf>
    <xf numFmtId="0" fontId="45" fillId="9" borderId="0" xfId="0" applyFont="1" applyFill="1" applyAlignment="1">
      <alignment vertical="top"/>
    </xf>
    <xf numFmtId="0" fontId="45" fillId="9" borderId="0" xfId="0" applyFont="1" applyFill="1" applyAlignment="1">
      <alignment vertical="top" wrapText="1"/>
    </xf>
    <xf numFmtId="172" fontId="47" fillId="9" borderId="15" xfId="1" applyNumberFormat="1" applyFont="1" applyFill="1" applyBorder="1" applyAlignment="1">
      <alignment vertical="top" wrapText="1"/>
    </xf>
    <xf numFmtId="172" fontId="45" fillId="9" borderId="15" xfId="1" applyNumberFormat="1" applyFont="1" applyFill="1" applyBorder="1" applyAlignment="1">
      <alignment horizontal="right" vertical="top" wrapText="1"/>
    </xf>
    <xf numFmtId="172" fontId="45" fillId="9" borderId="15" xfId="1" applyNumberFormat="1" applyFont="1" applyFill="1" applyBorder="1" applyAlignment="1">
      <alignment vertical="top" wrapText="1"/>
    </xf>
    <xf numFmtId="0" fontId="45" fillId="9" borderId="15" xfId="0" applyFont="1" applyFill="1" applyBorder="1" applyAlignment="1">
      <alignment vertical="top"/>
    </xf>
    <xf numFmtId="0" fontId="49" fillId="7" borderId="109" xfId="0" applyFont="1" applyFill="1" applyBorder="1" applyAlignment="1">
      <alignment vertical="top" wrapText="1"/>
    </xf>
    <xf numFmtId="0" fontId="49" fillId="7" borderId="109" xfId="0" applyFont="1" applyFill="1" applyBorder="1" applyAlignment="1">
      <alignment vertical="top"/>
    </xf>
    <xf numFmtId="0" fontId="48" fillId="7" borderId="109" xfId="0" applyFont="1" applyFill="1" applyBorder="1" applyAlignment="1">
      <alignment vertical="top"/>
    </xf>
    <xf numFmtId="0" fontId="46" fillId="7" borderId="15" xfId="0" applyFont="1" applyFill="1" applyBorder="1" applyAlignment="1">
      <alignment horizontal="left" vertical="top" wrapText="1"/>
    </xf>
    <xf numFmtId="0" fontId="46" fillId="7" borderId="15" xfId="0" applyFont="1" applyFill="1" applyBorder="1" applyAlignment="1">
      <alignment horizontal="center" vertical="top" wrapText="1"/>
    </xf>
    <xf numFmtId="166" fontId="50" fillId="7" borderId="15" xfId="1" applyNumberFormat="1" applyFont="1" applyFill="1" applyBorder="1" applyAlignment="1" applyProtection="1">
      <alignment vertical="top" wrapText="1"/>
    </xf>
    <xf numFmtId="0" fontId="48" fillId="9" borderId="109" xfId="0" applyFont="1" applyFill="1" applyBorder="1" applyAlignment="1">
      <alignment vertical="top" wrapText="1"/>
    </xf>
    <xf numFmtId="166" fontId="47" fillId="7" borderId="15" xfId="1" applyNumberFormat="1" applyFont="1" applyFill="1" applyBorder="1" applyAlignment="1" applyProtection="1">
      <alignment vertical="top" wrapText="1"/>
    </xf>
    <xf numFmtId="0" fontId="48" fillId="9" borderId="109" xfId="0" applyFont="1" applyFill="1" applyBorder="1" applyAlignment="1">
      <alignment vertical="top"/>
    </xf>
    <xf numFmtId="0" fontId="49" fillId="9" borderId="109" xfId="0" applyFont="1" applyFill="1" applyBorder="1" applyAlignment="1">
      <alignment vertical="top"/>
    </xf>
    <xf numFmtId="166" fontId="26" fillId="9" borderId="110" xfId="1" applyNumberFormat="1" applyFont="1" applyFill="1" applyBorder="1" applyAlignment="1">
      <alignment vertical="top"/>
    </xf>
    <xf numFmtId="172" fontId="48" fillId="9" borderId="15" xfId="1" applyNumberFormat="1" applyFont="1" applyFill="1" applyBorder="1" applyAlignment="1">
      <alignment vertical="top" wrapText="1"/>
    </xf>
    <xf numFmtId="0" fontId="45" fillId="9" borderId="0" xfId="0" applyFont="1" applyFill="1" applyBorder="1" applyAlignment="1">
      <alignment vertical="top"/>
    </xf>
    <xf numFmtId="0" fontId="45" fillId="9" borderId="0" xfId="0" applyFont="1" applyFill="1" applyBorder="1" applyAlignment="1">
      <alignment vertical="top" wrapText="1"/>
    </xf>
    <xf numFmtId="0" fontId="46" fillId="9" borderId="109" xfId="0" applyFont="1" applyFill="1" applyBorder="1" applyAlignment="1">
      <alignment vertical="top"/>
    </xf>
    <xf numFmtId="172" fontId="50" fillId="9" borderId="15" xfId="1" applyNumberFormat="1" applyFont="1" applyFill="1" applyBorder="1" applyAlignment="1">
      <alignment vertical="top" wrapText="1"/>
    </xf>
    <xf numFmtId="172" fontId="46" fillId="9" borderId="15" xfId="1" applyNumberFormat="1" applyFont="1" applyFill="1" applyBorder="1" applyAlignment="1">
      <alignment vertical="top" wrapText="1"/>
    </xf>
    <xf numFmtId="166" fontId="1" fillId="20" borderId="110" xfId="1" applyNumberFormat="1" applyFont="1" applyFill="1" applyBorder="1" applyAlignment="1">
      <alignment vertical="top"/>
    </xf>
    <xf numFmtId="0" fontId="45" fillId="9" borderId="109" xfId="0" applyFont="1" applyFill="1" applyBorder="1" applyAlignment="1">
      <alignment vertical="top"/>
    </xf>
    <xf numFmtId="0" fontId="46" fillId="9" borderId="111" xfId="0" applyFont="1" applyFill="1" applyBorder="1" applyAlignment="1">
      <alignment vertical="top"/>
    </xf>
    <xf numFmtId="0" fontId="45" fillId="9" borderId="32" xfId="0" applyFont="1" applyFill="1" applyBorder="1" applyAlignment="1">
      <alignment vertical="top"/>
    </xf>
    <xf numFmtId="172" fontId="45" fillId="9" borderId="32" xfId="1" applyNumberFormat="1" applyFont="1" applyFill="1" applyBorder="1" applyAlignment="1">
      <alignment horizontal="center" vertical="top" wrapText="1"/>
    </xf>
    <xf numFmtId="0" fontId="47" fillId="9" borderId="32" xfId="0" applyFont="1" applyFill="1" applyBorder="1" applyAlignment="1">
      <alignment vertical="top" wrapText="1"/>
    </xf>
    <xf numFmtId="166" fontId="1" fillId="20" borderId="112" xfId="1" applyNumberFormat="1" applyFont="1" applyFill="1" applyBorder="1" applyAlignment="1">
      <alignment vertical="top"/>
    </xf>
    <xf numFmtId="49" fontId="7" fillId="18" borderId="0" xfId="0" applyNumberFormat="1" applyFont="1" applyFill="1" applyAlignment="1">
      <alignment wrapText="1"/>
    </xf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vertical="top" wrapText="1"/>
    </xf>
    <xf numFmtId="0" fontId="12" fillId="7" borderId="0" xfId="0" applyFont="1" applyFill="1" applyBorder="1" applyAlignment="1">
      <alignment horizontal="right" vertical="top" wrapText="1"/>
    </xf>
    <xf numFmtId="166" fontId="1" fillId="7" borderId="0" xfId="1" applyNumberFormat="1" applyFont="1" applyFill="1" applyBorder="1" applyAlignment="1" applyProtection="1">
      <alignment horizontal="right" vertical="top" wrapText="1"/>
    </xf>
    <xf numFmtId="166" fontId="6" fillId="13" borderId="0" xfId="1" applyNumberFormat="1" applyFont="1" applyFill="1" applyBorder="1" applyAlignment="1" applyProtection="1">
      <alignment horizontal="right" vertical="top" wrapText="1"/>
    </xf>
    <xf numFmtId="171" fontId="6" fillId="14" borderId="0" xfId="1" applyNumberFormat="1" applyFont="1" applyFill="1" applyBorder="1" applyAlignment="1" applyProtection="1">
      <alignment horizontal="right" vertical="top" wrapText="1"/>
    </xf>
    <xf numFmtId="171" fontId="6" fillId="15" borderId="0" xfId="1" applyNumberFormat="1" applyFont="1" applyFill="1" applyBorder="1" applyAlignment="1" applyProtection="1">
      <alignment horizontal="right" vertical="top" wrapText="1"/>
    </xf>
    <xf numFmtId="166" fontId="13" fillId="7" borderId="113" xfId="1" applyNumberFormat="1" applyFont="1" applyFill="1" applyBorder="1" applyAlignment="1" applyProtection="1">
      <alignment vertical="top"/>
    </xf>
    <xf numFmtId="0" fontId="11" fillId="7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 vertical="top"/>
    </xf>
    <xf numFmtId="0" fontId="6" fillId="7" borderId="0" xfId="0" applyFont="1" applyFill="1" applyAlignment="1">
      <alignment horizontal="center" vertical="top"/>
    </xf>
    <xf numFmtId="171" fontId="7" fillId="19" borderId="0" xfId="0" applyNumberFormat="1" applyFont="1" applyFill="1" applyAlignment="1">
      <alignment horizontal="center"/>
    </xf>
    <xf numFmtId="166" fontId="52" fillId="7" borderId="0" xfId="1" applyNumberFormat="1" applyFont="1" applyFill="1" applyBorder="1" applyAlignment="1" applyProtection="1">
      <alignment vertical="top"/>
    </xf>
    <xf numFmtId="0" fontId="6" fillId="17" borderId="39" xfId="0" applyFont="1" applyFill="1" applyBorder="1" applyAlignment="1">
      <alignment horizontal="center" vertical="center" wrapText="1"/>
    </xf>
    <xf numFmtId="166" fontId="6" fillId="17" borderId="39" xfId="1" applyNumberFormat="1" applyFont="1" applyFill="1" applyBorder="1" applyAlignment="1" applyProtection="1">
      <alignment horizontal="center" vertical="center" wrapText="1"/>
    </xf>
    <xf numFmtId="166" fontId="6" fillId="7" borderId="114" xfId="0" applyNumberFormat="1" applyFont="1" applyFill="1" applyBorder="1" applyAlignment="1">
      <alignment horizontal="centerContinuous" vertical="top" wrapText="1"/>
    </xf>
    <xf numFmtId="171" fontId="6" fillId="7" borderId="114" xfId="0" applyNumberFormat="1" applyFont="1" applyFill="1" applyBorder="1" applyAlignment="1">
      <alignment horizontal="centerContinuous" vertical="top" wrapText="1"/>
    </xf>
    <xf numFmtId="166" fontId="6" fillId="7" borderId="114" xfId="0" applyNumberFormat="1" applyFont="1" applyFill="1" applyBorder="1" applyAlignment="1">
      <alignment horizontal="center" vertical="top" wrapText="1"/>
    </xf>
    <xf numFmtId="166" fontId="6" fillId="7" borderId="93" xfId="0" applyNumberFormat="1" applyFont="1" applyFill="1" applyBorder="1" applyAlignment="1">
      <alignment horizontal="centerContinuous" vertical="top" wrapText="1"/>
    </xf>
    <xf numFmtId="0" fontId="6" fillId="7" borderId="115" xfId="0" applyNumberFormat="1" applyFont="1" applyFill="1" applyBorder="1" applyAlignment="1">
      <alignment horizontal="centerContinuous" vertical="top" wrapText="1"/>
    </xf>
    <xf numFmtId="166" fontId="6" fillId="7" borderId="114" xfId="0" applyNumberFormat="1" applyFont="1" applyFill="1" applyBorder="1" applyAlignment="1">
      <alignment vertical="top" wrapText="1"/>
    </xf>
    <xf numFmtId="166" fontId="6" fillId="7" borderId="93" xfId="0" applyNumberFormat="1" applyFont="1" applyFill="1" applyBorder="1" applyAlignment="1">
      <alignment vertical="top" wrapText="1"/>
    </xf>
    <xf numFmtId="0" fontId="0" fillId="7" borderId="93" xfId="0" applyFont="1" applyFill="1" applyBorder="1" applyAlignment="1">
      <alignment vertical="top"/>
    </xf>
    <xf numFmtId="171" fontId="6" fillId="17" borderId="39" xfId="1" applyNumberFormat="1" applyFont="1" applyFill="1" applyBorder="1" applyAlignment="1" applyProtection="1">
      <alignment horizontal="center" vertical="center" wrapText="1"/>
    </xf>
    <xf numFmtId="0" fontId="6" fillId="17" borderId="39" xfId="1" applyNumberFormat="1" applyFont="1" applyFill="1" applyBorder="1" applyAlignment="1" applyProtection="1">
      <alignment horizontal="center" vertical="center" wrapText="1"/>
    </xf>
    <xf numFmtId="166" fontId="6" fillId="10" borderId="39" xfId="1" applyNumberFormat="1" applyFont="1" applyFill="1" applyBorder="1" applyAlignment="1" applyProtection="1">
      <alignment horizontal="center" vertical="center" wrapText="1"/>
    </xf>
    <xf numFmtId="166" fontId="6" fillId="7" borderId="39" xfId="1" applyNumberFormat="1" applyFont="1" applyFill="1" applyBorder="1" applyAlignment="1" applyProtection="1">
      <alignment horizontal="center" vertical="center" wrapText="1"/>
    </xf>
    <xf numFmtId="166" fontId="0" fillId="7" borderId="39" xfId="1" applyNumberFormat="1" applyFont="1" applyFill="1" applyBorder="1" applyAlignment="1">
      <alignment horizontal="left" vertical="top"/>
    </xf>
    <xf numFmtId="0" fontId="0" fillId="7" borderId="39" xfId="0" applyFont="1" applyFill="1" applyBorder="1" applyAlignment="1">
      <alignment horizontal="center" vertical="center"/>
    </xf>
    <xf numFmtId="166" fontId="0" fillId="7" borderId="39" xfId="1" applyNumberFormat="1" applyFont="1" applyFill="1" applyBorder="1" applyAlignment="1">
      <alignment horizontal="center" vertical="center"/>
    </xf>
    <xf numFmtId="166" fontId="0" fillId="7" borderId="43" xfId="1" applyNumberFormat="1" applyFont="1" applyFill="1" applyBorder="1" applyAlignment="1">
      <alignment vertical="top"/>
    </xf>
    <xf numFmtId="0" fontId="0" fillId="7" borderId="43" xfId="0" applyFont="1" applyFill="1" applyBorder="1" applyAlignment="1">
      <alignment vertical="top"/>
    </xf>
    <xf numFmtId="0" fontId="7" fillId="7" borderId="43" xfId="0" applyFont="1" applyFill="1" applyBorder="1" applyAlignment="1">
      <alignment horizontal="left" vertical="top"/>
    </xf>
    <xf numFmtId="0" fontId="6" fillId="7" borderId="74" xfId="0" applyFont="1" applyFill="1" applyBorder="1" applyAlignment="1">
      <alignment vertical="top" wrapText="1"/>
    </xf>
    <xf numFmtId="0" fontId="11" fillId="7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 vertical="top"/>
    </xf>
    <xf numFmtId="0" fontId="6" fillId="17" borderId="39" xfId="0" applyFont="1" applyFill="1" applyBorder="1" applyAlignment="1">
      <alignment horizontal="center" vertical="center" wrapText="1"/>
    </xf>
    <xf numFmtId="0" fontId="6" fillId="17" borderId="17" xfId="0" applyFont="1" applyFill="1" applyBorder="1" applyAlignment="1">
      <alignment horizontal="center" vertical="center" wrapText="1"/>
    </xf>
    <xf numFmtId="0" fontId="6" fillId="17" borderId="54" xfId="0" applyFont="1" applyFill="1" applyBorder="1" applyAlignment="1">
      <alignment horizontal="center" vertical="center" wrapText="1"/>
    </xf>
    <xf numFmtId="0" fontId="6" fillId="17" borderId="64" xfId="0" applyFont="1" applyFill="1" applyBorder="1" applyAlignment="1">
      <alignment horizontal="center" vertical="center" wrapText="1"/>
    </xf>
    <xf numFmtId="166" fontId="6" fillId="17" borderId="39" xfId="1" applyNumberFormat="1" applyFont="1" applyFill="1" applyBorder="1" applyAlignment="1" applyProtection="1">
      <alignment horizontal="center" vertical="center" wrapText="1"/>
    </xf>
    <xf numFmtId="166" fontId="6" fillId="17" borderId="17" xfId="1" applyNumberFormat="1" applyFont="1" applyFill="1" applyBorder="1" applyAlignment="1" applyProtection="1">
      <alignment horizontal="center" vertical="center" wrapText="1"/>
    </xf>
    <xf numFmtId="0" fontId="7" fillId="9" borderId="0" xfId="0" applyFont="1" applyFill="1" applyAlignment="1">
      <alignment wrapText="1"/>
    </xf>
    <xf numFmtId="166" fontId="6" fillId="7" borderId="114" xfId="0" applyNumberFormat="1" applyFont="1" applyFill="1" applyBorder="1" applyAlignment="1">
      <alignment horizontal="center" vertical="top" wrapText="1"/>
    </xf>
    <xf numFmtId="0" fontId="0" fillId="0" borderId="0" xfId="0" applyFont="1" applyFill="1" applyAlignment="1">
      <alignment vertical="top"/>
    </xf>
    <xf numFmtId="0" fontId="0" fillId="0" borderId="15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6" fillId="0" borderId="11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6" fillId="7" borderId="0" xfId="0" applyFont="1" applyFill="1" applyBorder="1" applyAlignment="1">
      <alignment horizontal="center" vertical="top"/>
    </xf>
    <xf numFmtId="0" fontId="6" fillId="17" borderId="17" xfId="0" applyFont="1" applyFill="1" applyBorder="1" applyAlignment="1">
      <alignment horizontal="center" vertical="center" wrapText="1"/>
    </xf>
    <xf numFmtId="0" fontId="6" fillId="17" borderId="54" xfId="0" applyFont="1" applyFill="1" applyBorder="1" applyAlignment="1">
      <alignment horizontal="center" vertical="center" wrapText="1"/>
    </xf>
    <xf numFmtId="0" fontId="6" fillId="0" borderId="117" xfId="0" applyFont="1" applyFill="1" applyBorder="1" applyAlignment="1">
      <alignment horizontal="left" vertical="top" wrapText="1"/>
    </xf>
    <xf numFmtId="0" fontId="53" fillId="7" borderId="0" xfId="0" applyFont="1" applyFill="1" applyBorder="1" applyAlignment="1">
      <alignment horizontal="center" vertical="top"/>
    </xf>
    <xf numFmtId="0" fontId="6" fillId="17" borderId="76" xfId="0" applyFont="1" applyFill="1" applyBorder="1" applyAlignment="1">
      <alignment horizontal="center" vertical="center" wrapText="1"/>
    </xf>
    <xf numFmtId="0" fontId="7" fillId="0" borderId="118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168" fontId="7" fillId="0" borderId="0" xfId="1" applyNumberFormat="1" applyFont="1" applyFill="1" applyBorder="1" applyAlignment="1" applyProtection="1">
      <alignment vertical="top" wrapText="1"/>
    </xf>
    <xf numFmtId="168" fontId="7" fillId="0" borderId="0" xfId="1" applyNumberFormat="1" applyFont="1" applyFill="1" applyBorder="1" applyAlignment="1" applyProtection="1">
      <alignment vertical="top"/>
    </xf>
    <xf numFmtId="166" fontId="26" fillId="0" borderId="0" xfId="1" applyNumberFormat="1" applyFill="1" applyBorder="1" applyAlignment="1">
      <alignment vertical="top"/>
    </xf>
    <xf numFmtId="171" fontId="0" fillId="0" borderId="0" xfId="0" applyNumberFormat="1" applyFont="1" applyFill="1" applyBorder="1" applyAlignment="1">
      <alignment vertical="top"/>
    </xf>
    <xf numFmtId="166" fontId="7" fillId="0" borderId="0" xfId="1" applyNumberFormat="1" applyFont="1" applyFill="1" applyBorder="1" applyAlignment="1" applyProtection="1">
      <alignment vertical="top"/>
    </xf>
    <xf numFmtId="166" fontId="7" fillId="0" borderId="0" xfId="1" applyNumberFormat="1" applyFont="1" applyFill="1" applyBorder="1" applyAlignment="1" applyProtection="1">
      <alignment horizontal="right" vertical="top"/>
    </xf>
    <xf numFmtId="0" fontId="7" fillId="0" borderId="0" xfId="1" applyNumberFormat="1" applyFont="1" applyFill="1" applyBorder="1" applyAlignment="1" applyProtection="1">
      <alignment vertical="top"/>
    </xf>
    <xf numFmtId="166" fontId="0" fillId="0" borderId="77" xfId="1" applyNumberFormat="1" applyFont="1" applyFill="1" applyBorder="1" applyAlignment="1">
      <alignment vertical="top"/>
    </xf>
    <xf numFmtId="166" fontId="0" fillId="0" borderId="54" xfId="1" applyNumberFormat="1" applyFont="1" applyFill="1" applyBorder="1" applyAlignment="1">
      <alignment vertical="top"/>
    </xf>
    <xf numFmtId="0" fontId="0" fillId="0" borderId="54" xfId="0" applyFont="1" applyFill="1" applyBorder="1" applyAlignment="1">
      <alignment vertical="top"/>
    </xf>
    <xf numFmtId="0" fontId="51" fillId="0" borderId="54" xfId="0" applyFont="1" applyFill="1" applyBorder="1" applyAlignment="1">
      <alignment vertical="top"/>
    </xf>
    <xf numFmtId="168" fontId="7" fillId="0" borderId="54" xfId="1" applyNumberFormat="1" applyFont="1" applyFill="1" applyBorder="1" applyAlignment="1" applyProtection="1">
      <alignment vertical="top"/>
    </xf>
    <xf numFmtId="0" fontId="7" fillId="7" borderId="42" xfId="0" applyFont="1" applyFill="1" applyBorder="1" applyAlignment="1">
      <alignment vertical="top"/>
    </xf>
    <xf numFmtId="0" fontId="7" fillId="7" borderId="67" xfId="0" applyFont="1" applyFill="1" applyBorder="1" applyAlignment="1">
      <alignment vertical="top"/>
    </xf>
    <xf numFmtId="0" fontId="6" fillId="17" borderId="71" xfId="0" applyFont="1" applyFill="1" applyBorder="1" applyAlignment="1">
      <alignment horizontal="center" vertical="center" wrapText="1"/>
    </xf>
    <xf numFmtId="0" fontId="6" fillId="17" borderId="119" xfId="0" applyFont="1" applyFill="1" applyBorder="1" applyAlignment="1">
      <alignment horizontal="center" vertical="center" wrapText="1"/>
    </xf>
    <xf numFmtId="171" fontId="6" fillId="17" borderId="17" xfId="1" applyNumberFormat="1" applyFont="1" applyFill="1" applyBorder="1" applyAlignment="1" applyProtection="1">
      <alignment horizontal="center" vertical="center" wrapText="1"/>
    </xf>
    <xf numFmtId="0" fontId="6" fillId="17" borderId="17" xfId="1" applyNumberFormat="1" applyFont="1" applyFill="1" applyBorder="1" applyAlignment="1" applyProtection="1">
      <alignment horizontal="center" vertical="center" wrapText="1"/>
    </xf>
    <xf numFmtId="166" fontId="6" fillId="10" borderId="17" xfId="1" applyNumberFormat="1" applyFont="1" applyFill="1" applyBorder="1" applyAlignment="1" applyProtection="1">
      <alignment horizontal="center" vertical="center" wrapText="1"/>
    </xf>
    <xf numFmtId="166" fontId="6" fillId="7" borderId="17" xfId="1" applyNumberFormat="1" applyFont="1" applyFill="1" applyBorder="1" applyAlignment="1" applyProtection="1">
      <alignment horizontal="center" vertical="center" wrapText="1"/>
    </xf>
    <xf numFmtId="166" fontId="0" fillId="7" borderId="17" xfId="1" applyNumberFormat="1" applyFont="1" applyFill="1" applyBorder="1" applyAlignment="1">
      <alignment horizontal="left" vertical="top"/>
    </xf>
    <xf numFmtId="0" fontId="0" fillId="7" borderId="17" xfId="0" applyFont="1" applyFill="1" applyBorder="1" applyAlignment="1">
      <alignment horizontal="center" vertical="center"/>
    </xf>
    <xf numFmtId="166" fontId="0" fillId="7" borderId="17" xfId="1" applyNumberFormat="1" applyFont="1" applyFill="1" applyBorder="1" applyAlignment="1">
      <alignment horizontal="center" vertical="center"/>
    </xf>
    <xf numFmtId="0" fontId="7" fillId="7" borderId="99" xfId="0" applyFont="1" applyFill="1" applyBorder="1" applyAlignment="1">
      <alignment horizontal="left" vertical="top" wrapText="1"/>
    </xf>
    <xf numFmtId="0" fontId="7" fillId="7" borderId="99" xfId="0" applyFont="1" applyFill="1" applyBorder="1" applyAlignment="1">
      <alignment vertical="top"/>
    </xf>
    <xf numFmtId="0" fontId="7" fillId="7" borderId="99" xfId="0" applyFont="1" applyFill="1" applyBorder="1" applyAlignment="1">
      <alignment vertical="top" wrapText="1"/>
    </xf>
    <xf numFmtId="0" fontId="7" fillId="7" borderId="99" xfId="0" applyFont="1" applyFill="1" applyBorder="1" applyAlignment="1">
      <alignment horizontal="left" vertical="top"/>
    </xf>
    <xf numFmtId="0" fontId="7" fillId="13" borderId="99" xfId="0" applyFont="1" applyFill="1" applyBorder="1" applyAlignment="1">
      <alignment horizontal="left" vertical="top"/>
    </xf>
    <xf numFmtId="171" fontId="7" fillId="14" borderId="99" xfId="0" applyNumberFormat="1" applyFont="1" applyFill="1" applyBorder="1" applyAlignment="1">
      <alignment horizontal="left" vertical="top"/>
    </xf>
    <xf numFmtId="0" fontId="7" fillId="15" borderId="99" xfId="0" applyFont="1" applyFill="1" applyBorder="1" applyAlignment="1">
      <alignment horizontal="left" vertical="top"/>
    </xf>
    <xf numFmtId="0" fontId="7" fillId="7" borderId="99" xfId="0" applyNumberFormat="1" applyFont="1" applyFill="1" applyBorder="1" applyAlignment="1">
      <alignment horizontal="left" vertical="top"/>
    </xf>
    <xf numFmtId="166" fontId="26" fillId="7" borderId="99" xfId="1" applyNumberFormat="1" applyFont="1" applyFill="1" applyBorder="1" applyAlignment="1">
      <alignment vertical="top"/>
    </xf>
    <xf numFmtId="0" fontId="0" fillId="7" borderId="99" xfId="0" applyFont="1" applyFill="1" applyBorder="1" applyAlignment="1">
      <alignment vertical="top"/>
    </xf>
    <xf numFmtId="0" fontId="7" fillId="0" borderId="99" xfId="0" applyFont="1" applyFill="1" applyBorder="1" applyAlignment="1">
      <alignment horizontal="left" vertical="top" wrapText="1"/>
    </xf>
    <xf numFmtId="0" fontId="7" fillId="0" borderId="99" xfId="0" applyFont="1" applyFill="1" applyBorder="1" applyAlignment="1">
      <alignment horizontal="center" vertical="top" wrapText="1"/>
    </xf>
    <xf numFmtId="0" fontId="18" fillId="0" borderId="99" xfId="0" applyFont="1" applyFill="1" applyBorder="1" applyAlignment="1">
      <alignment vertical="top" wrapText="1"/>
    </xf>
    <xf numFmtId="0" fontId="8" fillId="0" borderId="99" xfId="0" applyFont="1" applyFill="1" applyBorder="1" applyAlignment="1">
      <alignment vertical="top" wrapText="1"/>
    </xf>
    <xf numFmtId="168" fontId="7" fillId="0" borderId="99" xfId="1" applyNumberFormat="1" applyFont="1" applyFill="1" applyBorder="1" applyAlignment="1" applyProtection="1">
      <alignment vertical="top" wrapText="1"/>
    </xf>
    <xf numFmtId="168" fontId="7" fillId="0" borderId="99" xfId="1" applyNumberFormat="1" applyFont="1" applyFill="1" applyBorder="1" applyAlignment="1" applyProtection="1">
      <alignment vertical="top"/>
    </xf>
    <xf numFmtId="166" fontId="26" fillId="0" borderId="99" xfId="1" applyNumberFormat="1" applyFill="1" applyBorder="1" applyAlignment="1">
      <alignment vertical="top"/>
    </xf>
    <xf numFmtId="171" fontId="0" fillId="0" borderId="99" xfId="0" applyNumberFormat="1" applyFont="1" applyFill="1" applyBorder="1" applyAlignment="1">
      <alignment vertical="top"/>
    </xf>
    <xf numFmtId="166" fontId="7" fillId="0" borderId="99" xfId="1" applyNumberFormat="1" applyFont="1" applyFill="1" applyBorder="1" applyAlignment="1" applyProtection="1">
      <alignment vertical="top"/>
    </xf>
    <xf numFmtId="166" fontId="7" fillId="0" borderId="99" xfId="1" applyNumberFormat="1" applyFont="1" applyFill="1" applyBorder="1" applyAlignment="1" applyProtection="1">
      <alignment horizontal="right" vertical="top"/>
    </xf>
    <xf numFmtId="0" fontId="7" fillId="0" borderId="99" xfId="1" applyNumberFormat="1" applyFont="1" applyFill="1" applyBorder="1" applyAlignment="1" applyProtection="1">
      <alignment vertical="top"/>
    </xf>
    <xf numFmtId="166" fontId="0" fillId="0" borderId="99" xfId="1" applyNumberFormat="1" applyFont="1" applyFill="1" applyBorder="1" applyAlignment="1">
      <alignment vertical="top"/>
    </xf>
    <xf numFmtId="0" fontId="0" fillId="0" borderId="99" xfId="0" applyFont="1" applyFill="1" applyBorder="1" applyAlignment="1">
      <alignment vertical="top"/>
    </xf>
    <xf numFmtId="0" fontId="51" fillId="0" borderId="99" xfId="0" applyFont="1" applyFill="1" applyBorder="1" applyAlignment="1">
      <alignment vertical="top"/>
    </xf>
    <xf numFmtId="0" fontId="54" fillId="0" borderId="99" xfId="0" applyFont="1" applyBorder="1" applyAlignment="1">
      <alignment wrapText="1"/>
    </xf>
    <xf numFmtId="0" fontId="7" fillId="0" borderId="99" xfId="0" applyFont="1" applyBorder="1" applyAlignment="1">
      <alignment vertical="top" wrapText="1"/>
    </xf>
    <xf numFmtId="0" fontId="16" fillId="0" borderId="99" xfId="0" applyFont="1" applyFill="1" applyBorder="1" applyAlignment="1">
      <alignment horizontal="left" vertical="top" wrapText="1"/>
    </xf>
    <xf numFmtId="0" fontId="7" fillId="0" borderId="99" xfId="0" applyFont="1" applyBorder="1"/>
    <xf numFmtId="0" fontId="6" fillId="0" borderId="99" xfId="0" applyFont="1" applyFill="1" applyBorder="1" applyAlignment="1">
      <alignment horizontal="left" vertical="top" wrapText="1"/>
    </xf>
    <xf numFmtId="0" fontId="7" fillId="7" borderId="99" xfId="0" applyFont="1" applyFill="1" applyBorder="1" applyAlignment="1">
      <alignment horizontal="center" vertical="top"/>
    </xf>
    <xf numFmtId="0" fontId="7" fillId="7" borderId="117" xfId="0" applyFont="1" applyFill="1" applyBorder="1" applyAlignment="1">
      <alignment vertical="top"/>
    </xf>
    <xf numFmtId="0" fontId="7" fillId="7" borderId="65" xfId="0" applyFont="1" applyFill="1" applyBorder="1" applyAlignment="1">
      <alignment vertical="top"/>
    </xf>
    <xf numFmtId="0" fontId="7" fillId="7" borderId="54" xfId="0" applyFont="1" applyFill="1" applyBorder="1" applyAlignment="1">
      <alignment horizontal="left" vertical="top"/>
    </xf>
    <xf numFmtId="0" fontId="7" fillId="18" borderId="99" xfId="0" applyFont="1" applyFill="1" applyBorder="1"/>
    <xf numFmtId="0" fontId="7" fillId="18" borderId="99" xfId="0" applyFont="1" applyFill="1" applyBorder="1" applyAlignment="1">
      <alignment horizontal="center"/>
    </xf>
    <xf numFmtId="3" fontId="7" fillId="18" borderId="99" xfId="0" applyNumberFormat="1" applyFont="1" applyFill="1" applyBorder="1" applyAlignment="1">
      <alignment horizontal="right"/>
    </xf>
    <xf numFmtId="172" fontId="7" fillId="18" borderId="99" xfId="0" applyNumberFormat="1" applyFont="1" applyFill="1" applyBorder="1" applyAlignment="1">
      <alignment horizontal="right"/>
    </xf>
    <xf numFmtId="49" fontId="7" fillId="18" borderId="99" xfId="0" applyNumberFormat="1" applyFont="1" applyFill="1" applyBorder="1" applyAlignment="1">
      <alignment wrapText="1"/>
    </xf>
    <xf numFmtId="0" fontId="7" fillId="18" borderId="99" xfId="0" applyFont="1" applyFill="1" applyBorder="1" applyAlignment="1">
      <alignment horizontal="right"/>
    </xf>
    <xf numFmtId="0" fontId="7" fillId="7" borderId="99" xfId="0" applyFont="1" applyFill="1" applyBorder="1" applyAlignment="1">
      <alignment horizontal="center" vertical="top" wrapText="1"/>
    </xf>
    <xf numFmtId="0" fontId="8" fillId="7" borderId="99" xfId="0" applyFont="1" applyFill="1" applyBorder="1" applyAlignment="1">
      <alignment vertical="top" wrapText="1"/>
    </xf>
    <xf numFmtId="166" fontId="7" fillId="7" borderId="99" xfId="1" applyNumberFormat="1" applyFont="1" applyFill="1" applyBorder="1" applyAlignment="1" applyProtection="1">
      <alignment vertical="top" wrapText="1"/>
    </xf>
    <xf numFmtId="166" fontId="7" fillId="7" borderId="99" xfId="1" applyNumberFormat="1" applyFont="1" applyFill="1" applyBorder="1" applyAlignment="1" applyProtection="1">
      <alignment vertical="top"/>
    </xf>
    <xf numFmtId="171" fontId="7" fillId="7" borderId="99" xfId="1" applyNumberFormat="1" applyFont="1" applyFill="1" applyBorder="1" applyAlignment="1" applyProtection="1">
      <alignment vertical="top"/>
    </xf>
    <xf numFmtId="0" fontId="7" fillId="7" borderId="99" xfId="1" applyNumberFormat="1" applyFont="1" applyFill="1" applyBorder="1" applyAlignment="1" applyProtection="1">
      <alignment vertical="top"/>
    </xf>
    <xf numFmtId="166" fontId="9" fillId="7" borderId="99" xfId="1" applyNumberFormat="1" applyFont="1" applyFill="1" applyBorder="1" applyAlignment="1" applyProtection="1">
      <alignment vertical="top"/>
    </xf>
    <xf numFmtId="166" fontId="0" fillId="7" borderId="99" xfId="1" applyNumberFormat="1" applyFont="1" applyFill="1" applyBorder="1" applyAlignment="1">
      <alignment vertical="top"/>
    </xf>
    <xf numFmtId="171" fontId="7" fillId="19" borderId="99" xfId="0" applyNumberFormat="1" applyFont="1" applyFill="1" applyBorder="1" applyAlignment="1">
      <alignment horizontal="center"/>
    </xf>
    <xf numFmtId="3" fontId="11" fillId="7" borderId="0" xfId="0" applyNumberFormat="1" applyFont="1" applyFill="1" applyBorder="1" applyAlignment="1">
      <alignment horizontal="center" vertical="top"/>
    </xf>
    <xf numFmtId="3" fontId="16" fillId="7" borderId="0" xfId="0" applyNumberFormat="1" applyFont="1" applyFill="1" applyBorder="1" applyAlignment="1">
      <alignment horizontal="center" vertical="top"/>
    </xf>
    <xf numFmtId="3" fontId="0" fillId="7" borderId="43" xfId="0" applyNumberFormat="1" applyFont="1" applyFill="1" applyBorder="1" applyAlignment="1">
      <alignment vertical="top"/>
    </xf>
    <xf numFmtId="3" fontId="7" fillId="9" borderId="0" xfId="0" applyNumberFormat="1" applyFont="1" applyFill="1" applyAlignment="1">
      <alignment horizontal="center"/>
    </xf>
    <xf numFmtId="3" fontId="52" fillId="7" borderId="0" xfId="1" applyNumberFormat="1" applyFont="1" applyFill="1" applyBorder="1" applyAlignment="1" applyProtection="1">
      <alignment horizontal="center" vertical="top"/>
    </xf>
    <xf numFmtId="3" fontId="7" fillId="18" borderId="99" xfId="0" applyNumberFormat="1" applyFont="1" applyFill="1" applyBorder="1" applyAlignment="1">
      <alignment horizontal="center"/>
    </xf>
    <xf numFmtId="3" fontId="7" fillId="0" borderId="54" xfId="1" applyNumberFormat="1" applyFont="1" applyFill="1" applyBorder="1" applyAlignment="1" applyProtection="1">
      <alignment horizontal="center" vertical="top"/>
    </xf>
    <xf numFmtId="3" fontId="6" fillId="7" borderId="0" xfId="1" applyNumberFormat="1" applyFont="1" applyFill="1" applyBorder="1" applyAlignment="1" applyProtection="1">
      <alignment horizontal="center" vertical="top" wrapText="1"/>
    </xf>
    <xf numFmtId="3" fontId="7" fillId="7" borderId="0" xfId="1" applyNumberFormat="1" applyFont="1" applyFill="1" applyBorder="1" applyAlignment="1" applyProtection="1">
      <alignment horizontal="center" vertical="top"/>
    </xf>
    <xf numFmtId="3" fontId="23" fillId="7" borderId="0" xfId="1" applyNumberFormat="1" applyFont="1" applyFill="1" applyBorder="1" applyAlignment="1" applyProtection="1">
      <alignment horizontal="center" vertical="top" wrapText="1"/>
    </xf>
    <xf numFmtId="3" fontId="7" fillId="18" borderId="0" xfId="0" applyNumberFormat="1" applyFont="1" applyFill="1" applyAlignment="1">
      <alignment horizontal="center"/>
    </xf>
    <xf numFmtId="0" fontId="0" fillId="7" borderId="0" xfId="0" applyFont="1" applyFill="1" applyAlignment="1">
      <alignment horizontal="right" vertical="top"/>
    </xf>
    <xf numFmtId="3" fontId="7" fillId="7" borderId="99" xfId="0" applyNumberFormat="1" applyFont="1" applyFill="1" applyBorder="1" applyAlignment="1">
      <alignment horizontal="right" vertical="top"/>
    </xf>
    <xf numFmtId="3" fontId="7" fillId="0" borderId="54" xfId="1" applyNumberFormat="1" applyFont="1" applyFill="1" applyBorder="1" applyAlignment="1" applyProtection="1">
      <alignment horizontal="right" vertical="top"/>
    </xf>
    <xf numFmtId="3" fontId="7" fillId="0" borderId="99" xfId="0" applyNumberFormat="1" applyFont="1" applyFill="1" applyBorder="1" applyAlignment="1">
      <alignment horizontal="right" vertical="top" wrapText="1"/>
    </xf>
    <xf numFmtId="0" fontId="7" fillId="18" borderId="79" xfId="0" applyFont="1" applyFill="1" applyBorder="1"/>
    <xf numFmtId="0" fontId="7" fillId="18" borderId="79" xfId="0" applyFont="1" applyFill="1" applyBorder="1" applyAlignment="1">
      <alignment horizontal="center"/>
    </xf>
    <xf numFmtId="3" fontId="7" fillId="18" borderId="79" xfId="0" applyNumberFormat="1" applyFont="1" applyFill="1" applyBorder="1" applyAlignment="1">
      <alignment horizontal="right"/>
    </xf>
    <xf numFmtId="172" fontId="7" fillId="18" borderId="79" xfId="0" applyNumberFormat="1" applyFont="1" applyFill="1" applyBorder="1" applyAlignment="1">
      <alignment horizontal="right"/>
    </xf>
    <xf numFmtId="49" fontId="7" fillId="18" borderId="79" xfId="0" applyNumberFormat="1" applyFont="1" applyFill="1" applyBorder="1" applyAlignment="1">
      <alignment wrapText="1"/>
    </xf>
    <xf numFmtId="3" fontId="0" fillId="7" borderId="99" xfId="0" applyNumberFormat="1" applyFont="1" applyFill="1" applyBorder="1" applyAlignment="1">
      <alignment horizontal="right" vertical="top"/>
    </xf>
    <xf numFmtId="0" fontId="0" fillId="7" borderId="18" xfId="0" applyFont="1" applyFill="1" applyBorder="1" applyAlignment="1">
      <alignment vertical="top"/>
    </xf>
    <xf numFmtId="0" fontId="6" fillId="7" borderId="121" xfId="0" applyFont="1" applyFill="1" applyBorder="1" applyAlignment="1">
      <alignment vertical="top" wrapText="1"/>
    </xf>
    <xf numFmtId="3" fontId="0" fillId="7" borderId="122" xfId="0" applyNumberFormat="1" applyFont="1" applyFill="1" applyBorder="1" applyAlignment="1">
      <alignment horizontal="right" vertical="top"/>
    </xf>
    <xf numFmtId="0" fontId="0" fillId="0" borderId="16" xfId="0" applyFont="1" applyFill="1" applyBorder="1" applyAlignment="1">
      <alignment vertical="top"/>
    </xf>
    <xf numFmtId="0" fontId="7" fillId="0" borderId="124" xfId="0" applyFont="1" applyFill="1" applyBorder="1" applyAlignment="1">
      <alignment horizontal="left" vertical="top" wrapText="1"/>
    </xf>
    <xf numFmtId="0" fontId="7" fillId="0" borderId="124" xfId="0" applyFont="1" applyFill="1" applyBorder="1" applyAlignment="1">
      <alignment horizontal="center" vertical="top" wrapText="1"/>
    </xf>
    <xf numFmtId="3" fontId="7" fillId="0" borderId="124" xfId="0" applyNumberFormat="1" applyFont="1" applyFill="1" applyBorder="1" applyAlignment="1">
      <alignment horizontal="right" vertical="top" wrapText="1"/>
    </xf>
    <xf numFmtId="0" fontId="8" fillId="0" borderId="124" xfId="0" applyFont="1" applyFill="1" applyBorder="1" applyAlignment="1">
      <alignment vertical="top" wrapText="1"/>
    </xf>
    <xf numFmtId="168" fontId="7" fillId="0" borderId="124" xfId="1" applyNumberFormat="1" applyFont="1" applyFill="1" applyBorder="1" applyAlignment="1" applyProtection="1">
      <alignment vertical="top" wrapText="1"/>
    </xf>
    <xf numFmtId="168" fontId="7" fillId="0" borderId="124" xfId="1" applyNumberFormat="1" applyFont="1" applyFill="1" applyBorder="1" applyAlignment="1" applyProtection="1">
      <alignment vertical="top"/>
    </xf>
    <xf numFmtId="166" fontId="26" fillId="0" borderId="124" xfId="1" applyNumberFormat="1" applyFill="1" applyBorder="1" applyAlignment="1">
      <alignment vertical="top"/>
    </xf>
    <xf numFmtId="171" fontId="0" fillId="0" borderId="124" xfId="0" applyNumberFormat="1" applyFont="1" applyFill="1" applyBorder="1" applyAlignment="1">
      <alignment vertical="top"/>
    </xf>
    <xf numFmtId="166" fontId="7" fillId="0" borderId="124" xfId="1" applyNumberFormat="1" applyFont="1" applyFill="1" applyBorder="1" applyAlignment="1" applyProtection="1">
      <alignment vertical="top"/>
    </xf>
    <xf numFmtId="166" fontId="7" fillId="0" borderId="124" xfId="1" applyNumberFormat="1" applyFont="1" applyFill="1" applyBorder="1" applyAlignment="1" applyProtection="1">
      <alignment horizontal="right" vertical="top"/>
    </xf>
    <xf numFmtId="0" fontId="7" fillId="0" borderId="124" xfId="1" applyNumberFormat="1" applyFont="1" applyFill="1" applyBorder="1" applyAlignment="1" applyProtection="1">
      <alignment vertical="top"/>
    </xf>
    <xf numFmtId="166" fontId="0" fillId="0" borderId="124" xfId="1" applyNumberFormat="1" applyFont="1" applyFill="1" applyBorder="1" applyAlignment="1">
      <alignment vertical="top"/>
    </xf>
    <xf numFmtId="0" fontId="0" fillId="0" borderId="124" xfId="0" applyFont="1" applyFill="1" applyBorder="1" applyAlignment="1">
      <alignment vertical="top"/>
    </xf>
    <xf numFmtId="0" fontId="51" fillId="0" borderId="124" xfId="0" applyFont="1" applyFill="1" applyBorder="1" applyAlignment="1">
      <alignment vertical="top"/>
    </xf>
    <xf numFmtId="0" fontId="7" fillId="0" borderId="129" xfId="0" applyFont="1" applyFill="1" applyBorder="1" applyAlignment="1">
      <alignment horizontal="left" vertical="top" wrapText="1"/>
    </xf>
    <xf numFmtId="0" fontId="7" fillId="0" borderId="129" xfId="0" applyFont="1" applyFill="1" applyBorder="1" applyAlignment="1">
      <alignment horizontal="center" vertical="top" wrapText="1"/>
    </xf>
    <xf numFmtId="3" fontId="7" fillId="0" borderId="129" xfId="0" applyNumberFormat="1" applyFont="1" applyFill="1" applyBorder="1" applyAlignment="1">
      <alignment horizontal="right" vertical="top" wrapText="1"/>
    </xf>
    <xf numFmtId="0" fontId="8" fillId="0" borderId="129" xfId="0" applyFont="1" applyFill="1" applyBorder="1" applyAlignment="1">
      <alignment vertical="top" wrapText="1"/>
    </xf>
    <xf numFmtId="168" fontId="7" fillId="0" borderId="129" xfId="1" applyNumberFormat="1" applyFont="1" applyFill="1" applyBorder="1" applyAlignment="1" applyProtection="1">
      <alignment vertical="top" wrapText="1"/>
    </xf>
    <xf numFmtId="168" fontId="7" fillId="0" borderId="129" xfId="1" applyNumberFormat="1" applyFont="1" applyFill="1" applyBorder="1" applyAlignment="1" applyProtection="1">
      <alignment vertical="top"/>
    </xf>
    <xf numFmtId="166" fontId="26" fillId="0" borderId="129" xfId="1" applyNumberFormat="1" applyFill="1" applyBorder="1" applyAlignment="1">
      <alignment vertical="top"/>
    </xf>
    <xf numFmtId="171" fontId="0" fillId="0" borderId="129" xfId="0" applyNumberFormat="1" applyFont="1" applyFill="1" applyBorder="1" applyAlignment="1">
      <alignment vertical="top"/>
    </xf>
    <xf numFmtId="166" fontId="7" fillId="0" borderId="129" xfId="1" applyNumberFormat="1" applyFont="1" applyFill="1" applyBorder="1" applyAlignment="1" applyProtection="1">
      <alignment vertical="top"/>
    </xf>
    <xf numFmtId="166" fontId="7" fillId="0" borderId="129" xfId="1" applyNumberFormat="1" applyFont="1" applyFill="1" applyBorder="1" applyAlignment="1" applyProtection="1">
      <alignment horizontal="right" vertical="top"/>
    </xf>
    <xf numFmtId="0" fontId="7" fillId="0" borderId="129" xfId="1" applyNumberFormat="1" applyFont="1" applyFill="1" applyBorder="1" applyAlignment="1" applyProtection="1">
      <alignment vertical="top"/>
    </xf>
    <xf numFmtId="166" fontId="0" fillId="0" borderId="129" xfId="1" applyNumberFormat="1" applyFont="1" applyFill="1" applyBorder="1" applyAlignment="1">
      <alignment vertical="top"/>
    </xf>
    <xf numFmtId="0" fontId="0" fillId="0" borderId="129" xfId="0" applyFont="1" applyFill="1" applyBorder="1" applyAlignment="1">
      <alignment vertical="top"/>
    </xf>
    <xf numFmtId="0" fontId="51" fillId="0" borderId="129" xfId="0" applyFont="1" applyFill="1" applyBorder="1" applyAlignment="1">
      <alignment vertical="top"/>
    </xf>
    <xf numFmtId="0" fontId="0" fillId="0" borderId="130" xfId="0" applyFont="1" applyFill="1" applyBorder="1" applyAlignment="1">
      <alignment vertical="top"/>
    </xf>
    <xf numFmtId="0" fontId="0" fillId="0" borderId="77" xfId="0" applyFont="1" applyFill="1" applyBorder="1" applyAlignment="1">
      <alignment vertical="top"/>
    </xf>
    <xf numFmtId="0" fontId="6" fillId="0" borderId="54" xfId="0" applyFont="1" applyBorder="1"/>
    <xf numFmtId="0" fontId="7" fillId="0" borderId="54" xfId="0" applyFont="1" applyFill="1" applyBorder="1" applyAlignment="1">
      <alignment horizontal="left" vertical="top" wrapText="1"/>
    </xf>
    <xf numFmtId="0" fontId="7" fillId="0" borderId="54" xfId="0" applyFont="1" applyFill="1" applyBorder="1" applyAlignment="1">
      <alignment horizontal="center" vertical="top" wrapText="1"/>
    </xf>
    <xf numFmtId="3" fontId="7" fillId="0" borderId="54" xfId="0" applyNumberFormat="1" applyFont="1" applyFill="1" applyBorder="1" applyAlignment="1">
      <alignment horizontal="right" vertical="top" wrapText="1"/>
    </xf>
    <xf numFmtId="0" fontId="8" fillId="0" borderId="54" xfId="0" applyFont="1" applyFill="1" applyBorder="1" applyAlignment="1">
      <alignment vertical="top" wrapText="1"/>
    </xf>
    <xf numFmtId="168" fontId="7" fillId="0" borderId="54" xfId="1" applyNumberFormat="1" applyFont="1" applyFill="1" applyBorder="1" applyAlignment="1" applyProtection="1">
      <alignment vertical="top" wrapText="1"/>
    </xf>
    <xf numFmtId="166" fontId="26" fillId="0" borderId="54" xfId="1" applyNumberFormat="1" applyFill="1" applyBorder="1" applyAlignment="1">
      <alignment vertical="top"/>
    </xf>
    <xf numFmtId="171" fontId="0" fillId="0" borderId="54" xfId="0" applyNumberFormat="1" applyFont="1" applyFill="1" applyBorder="1" applyAlignment="1">
      <alignment vertical="top"/>
    </xf>
    <xf numFmtId="166" fontId="7" fillId="0" borderId="54" xfId="1" applyNumberFormat="1" applyFont="1" applyFill="1" applyBorder="1" applyAlignment="1" applyProtection="1">
      <alignment vertical="top"/>
    </xf>
    <xf numFmtId="166" fontId="7" fillId="0" borderId="54" xfId="1" applyNumberFormat="1" applyFont="1" applyFill="1" applyBorder="1" applyAlignment="1" applyProtection="1">
      <alignment horizontal="right" vertical="top"/>
    </xf>
    <xf numFmtId="0" fontId="7" fillId="0" borderId="54" xfId="1" applyNumberFormat="1" applyFont="1" applyFill="1" applyBorder="1" applyAlignment="1" applyProtection="1">
      <alignment vertical="top"/>
    </xf>
    <xf numFmtId="0" fontId="6" fillId="0" borderId="123" xfId="0" applyFont="1" applyFill="1" applyBorder="1" applyAlignment="1">
      <alignment horizontal="left" vertical="top" wrapText="1"/>
    </xf>
    <xf numFmtId="3" fontId="7" fillId="0" borderId="131" xfId="1" applyNumberFormat="1" applyFont="1" applyFill="1" applyBorder="1" applyAlignment="1" applyProtection="1">
      <alignment horizontal="right" vertical="top"/>
    </xf>
    <xf numFmtId="0" fontId="16" fillId="0" borderId="126" xfId="0" applyFont="1" applyFill="1" applyBorder="1" applyAlignment="1">
      <alignment horizontal="left" vertical="top" wrapText="1"/>
    </xf>
    <xf numFmtId="3" fontId="7" fillId="0" borderId="132" xfId="1" applyNumberFormat="1" applyFont="1" applyFill="1" applyBorder="1" applyAlignment="1" applyProtection="1">
      <alignment horizontal="right" vertical="top"/>
    </xf>
    <xf numFmtId="0" fontId="16" fillId="0" borderId="128" xfId="0" applyFont="1" applyFill="1" applyBorder="1" applyAlignment="1">
      <alignment horizontal="left" vertical="top" wrapText="1"/>
    </xf>
    <xf numFmtId="3" fontId="7" fillId="0" borderId="133" xfId="1" applyNumberFormat="1" applyFont="1" applyFill="1" applyBorder="1" applyAlignment="1" applyProtection="1">
      <alignment horizontal="right" vertical="top"/>
    </xf>
    <xf numFmtId="0" fontId="16" fillId="0" borderId="77" xfId="0" applyFont="1" applyFill="1" applyBorder="1" applyAlignment="1">
      <alignment horizontal="left" vertical="top" wrapText="1"/>
    </xf>
    <xf numFmtId="0" fontId="16" fillId="0" borderId="54" xfId="0" applyFont="1" applyFill="1" applyBorder="1" applyAlignment="1">
      <alignment horizontal="left" vertical="top" wrapText="1"/>
    </xf>
    <xf numFmtId="0" fontId="16" fillId="0" borderId="54" xfId="0" applyFont="1" applyFill="1" applyBorder="1" applyAlignment="1">
      <alignment horizontal="center" vertical="top" wrapText="1"/>
    </xf>
    <xf numFmtId="3" fontId="16" fillId="0" borderId="54" xfId="0" applyNumberFormat="1" applyFont="1" applyFill="1" applyBorder="1" applyAlignment="1">
      <alignment horizontal="right" vertical="top" wrapText="1"/>
    </xf>
    <xf numFmtId="0" fontId="0" fillId="0" borderId="119" xfId="0" applyFont="1" applyFill="1" applyBorder="1" applyAlignment="1">
      <alignment vertical="top"/>
    </xf>
    <xf numFmtId="0" fontId="7" fillId="0" borderId="126" xfId="0" applyFont="1" applyFill="1" applyBorder="1" applyAlignment="1">
      <alignment horizontal="left" vertical="top" wrapText="1"/>
    </xf>
    <xf numFmtId="0" fontId="16" fillId="0" borderId="129" xfId="0" applyFont="1" applyFill="1" applyBorder="1" applyAlignment="1">
      <alignment horizontal="left" vertical="top" wrapText="1"/>
    </xf>
    <xf numFmtId="0" fontId="16" fillId="0" borderId="129" xfId="0" applyFont="1" applyFill="1" applyBorder="1" applyAlignment="1">
      <alignment horizontal="center" vertical="top" wrapText="1"/>
    </xf>
    <xf numFmtId="3" fontId="16" fillId="0" borderId="129" xfId="0" applyNumberFormat="1" applyFont="1" applyFill="1" applyBorder="1" applyAlignment="1">
      <alignment horizontal="right" vertical="top" wrapText="1"/>
    </xf>
    <xf numFmtId="0" fontId="7" fillId="0" borderId="77" xfId="0" applyFont="1" applyFill="1" applyBorder="1" applyAlignment="1">
      <alignment horizontal="left" vertical="top" wrapText="1"/>
    </xf>
    <xf numFmtId="3" fontId="7" fillId="7" borderId="54" xfId="0" applyNumberFormat="1" applyFont="1" applyFill="1" applyBorder="1" applyAlignment="1">
      <alignment horizontal="right" vertical="top"/>
    </xf>
    <xf numFmtId="3" fontId="7" fillId="18" borderId="65" xfId="0" applyNumberFormat="1" applyFont="1" applyFill="1" applyBorder="1" applyAlignment="1">
      <alignment horizontal="right"/>
    </xf>
    <xf numFmtId="3" fontId="7" fillId="7" borderId="124" xfId="0" applyNumberFormat="1" applyFont="1" applyFill="1" applyBorder="1" applyAlignment="1">
      <alignment horizontal="right" vertical="top"/>
    </xf>
    <xf numFmtId="3" fontId="7" fillId="18" borderId="131" xfId="0" applyNumberFormat="1" applyFont="1" applyFill="1" applyBorder="1" applyAlignment="1">
      <alignment horizontal="right"/>
    </xf>
    <xf numFmtId="3" fontId="7" fillId="18" borderId="132" xfId="0" applyNumberFormat="1" applyFont="1" applyFill="1" applyBorder="1" applyAlignment="1">
      <alignment horizontal="right"/>
    </xf>
    <xf numFmtId="0" fontId="7" fillId="0" borderId="128" xfId="0" applyFont="1" applyFill="1" applyBorder="1" applyAlignment="1">
      <alignment horizontal="left" vertical="top" wrapText="1"/>
    </xf>
    <xf numFmtId="3" fontId="7" fillId="7" borderId="129" xfId="0" applyNumberFormat="1" applyFont="1" applyFill="1" applyBorder="1" applyAlignment="1">
      <alignment horizontal="right" vertical="top"/>
    </xf>
    <xf numFmtId="3" fontId="7" fillId="18" borderId="133" xfId="0" applyNumberFormat="1" applyFont="1" applyFill="1" applyBorder="1" applyAlignment="1">
      <alignment horizontal="right"/>
    </xf>
    <xf numFmtId="0" fontId="0" fillId="0" borderId="134" xfId="0" applyFont="1" applyFill="1" applyBorder="1" applyAlignment="1">
      <alignment vertical="top"/>
    </xf>
    <xf numFmtId="0" fontId="6" fillId="0" borderId="135" xfId="0" applyFont="1" applyBorder="1" applyAlignment="1">
      <alignment vertical="top" wrapText="1"/>
    </xf>
    <xf numFmtId="0" fontId="7" fillId="0" borderId="43" xfId="0" applyFont="1" applyFill="1" applyBorder="1" applyAlignment="1">
      <alignment horizontal="left" vertical="top" wrapText="1"/>
    </xf>
    <xf numFmtId="0" fontId="7" fillId="0" borderId="43" xfId="0" applyFont="1" applyFill="1" applyBorder="1" applyAlignment="1">
      <alignment horizontal="center" vertical="top" wrapText="1"/>
    </xf>
    <xf numFmtId="3" fontId="7" fillId="0" borderId="43" xfId="0" applyNumberFormat="1" applyFont="1" applyFill="1" applyBorder="1" applyAlignment="1">
      <alignment horizontal="right" vertical="top" wrapText="1"/>
    </xf>
    <xf numFmtId="0" fontId="8" fillId="0" borderId="43" xfId="0" applyFont="1" applyFill="1" applyBorder="1" applyAlignment="1">
      <alignment vertical="top" wrapText="1"/>
    </xf>
    <xf numFmtId="168" fontId="7" fillId="0" borderId="43" xfId="1" applyNumberFormat="1" applyFont="1" applyFill="1" applyBorder="1" applyAlignment="1" applyProtection="1">
      <alignment vertical="top" wrapText="1"/>
    </xf>
    <xf numFmtId="168" fontId="7" fillId="0" borderId="43" xfId="1" applyNumberFormat="1" applyFont="1" applyFill="1" applyBorder="1" applyAlignment="1" applyProtection="1">
      <alignment vertical="top"/>
    </xf>
    <xf numFmtId="166" fontId="26" fillId="0" borderId="43" xfId="1" applyNumberFormat="1" applyFill="1" applyBorder="1" applyAlignment="1">
      <alignment vertical="top"/>
    </xf>
    <xf numFmtId="171" fontId="0" fillId="0" borderId="43" xfId="0" applyNumberFormat="1" applyFont="1" applyFill="1" applyBorder="1" applyAlignment="1">
      <alignment vertical="top"/>
    </xf>
    <xf numFmtId="166" fontId="7" fillId="0" borderId="43" xfId="1" applyNumberFormat="1" applyFont="1" applyFill="1" applyBorder="1" applyAlignment="1" applyProtection="1">
      <alignment vertical="top"/>
    </xf>
    <xf numFmtId="166" fontId="7" fillId="0" borderId="43" xfId="1" applyNumberFormat="1" applyFont="1" applyFill="1" applyBorder="1" applyAlignment="1" applyProtection="1">
      <alignment horizontal="right" vertical="top"/>
    </xf>
    <xf numFmtId="0" fontId="7" fillId="0" borderId="43" xfId="1" applyNumberFormat="1" applyFont="1" applyFill="1" applyBorder="1" applyAlignment="1" applyProtection="1">
      <alignment vertical="top"/>
    </xf>
    <xf numFmtId="166" fontId="0" fillId="0" borderId="43" xfId="1" applyNumberFormat="1" applyFont="1" applyFill="1" applyBorder="1" applyAlignment="1">
      <alignment vertical="top"/>
    </xf>
    <xf numFmtId="0" fontId="0" fillId="0" borderId="43" xfId="0" applyFont="1" applyFill="1" applyBorder="1" applyAlignment="1">
      <alignment vertical="top"/>
    </xf>
    <xf numFmtId="0" fontId="51" fillId="0" borderId="43" xfId="0" applyFont="1" applyFill="1" applyBorder="1" applyAlignment="1">
      <alignment vertical="top"/>
    </xf>
    <xf numFmtId="3" fontId="7" fillId="0" borderId="122" xfId="1" applyNumberFormat="1" applyFont="1" applyFill="1" applyBorder="1" applyAlignment="1" applyProtection="1">
      <alignment horizontal="right" vertical="top"/>
    </xf>
    <xf numFmtId="0" fontId="0" fillId="0" borderId="136" xfId="0" applyFont="1" applyFill="1" applyBorder="1" applyAlignment="1">
      <alignment vertical="top"/>
    </xf>
    <xf numFmtId="0" fontId="16" fillId="7" borderId="77" xfId="0" applyFont="1" applyFill="1" applyBorder="1" applyAlignment="1">
      <alignment horizontal="left" vertical="top" wrapText="1"/>
    </xf>
    <xf numFmtId="0" fontId="7" fillId="7" borderId="54" xfId="0" applyFont="1" applyFill="1" applyBorder="1" applyAlignment="1">
      <alignment horizontal="center" vertical="top" wrapText="1"/>
    </xf>
    <xf numFmtId="0" fontId="8" fillId="7" borderId="54" xfId="0" applyFont="1" applyFill="1" applyBorder="1" applyAlignment="1">
      <alignment vertical="top" wrapText="1"/>
    </xf>
    <xf numFmtId="166" fontId="7" fillId="7" borderId="54" xfId="1" applyNumberFormat="1" applyFont="1" applyFill="1" applyBorder="1" applyAlignment="1" applyProtection="1">
      <alignment vertical="top" wrapText="1"/>
    </xf>
    <xf numFmtId="166" fontId="7" fillId="7" borderId="54" xfId="1" applyNumberFormat="1" applyFont="1" applyFill="1" applyBorder="1" applyAlignment="1" applyProtection="1">
      <alignment vertical="top"/>
    </xf>
    <xf numFmtId="171" fontId="7" fillId="7" borderId="54" xfId="1" applyNumberFormat="1" applyFont="1" applyFill="1" applyBorder="1" applyAlignment="1" applyProtection="1">
      <alignment vertical="top"/>
    </xf>
    <xf numFmtId="0" fontId="7" fillId="7" borderId="54" xfId="1" applyNumberFormat="1" applyFont="1" applyFill="1" applyBorder="1" applyAlignment="1" applyProtection="1">
      <alignment vertical="top"/>
    </xf>
    <xf numFmtId="166" fontId="9" fillId="7" borderId="54" xfId="1" applyNumberFormat="1" applyFont="1" applyFill="1" applyBorder="1" applyAlignment="1" applyProtection="1">
      <alignment vertical="top"/>
    </xf>
    <xf numFmtId="0" fontId="0" fillId="7" borderId="54" xfId="0" applyFont="1" applyFill="1" applyBorder="1" applyAlignment="1">
      <alignment vertical="top"/>
    </xf>
    <xf numFmtId="166" fontId="0" fillId="7" borderId="54" xfId="1" applyNumberFormat="1" applyFont="1" applyFill="1" applyBorder="1" applyAlignment="1">
      <alignment vertical="top"/>
    </xf>
    <xf numFmtId="0" fontId="0" fillId="0" borderId="131" xfId="0" applyFont="1" applyFill="1" applyBorder="1" applyAlignment="1">
      <alignment vertical="top"/>
    </xf>
    <xf numFmtId="0" fontId="6" fillId="18" borderId="126" xfId="0" applyFont="1" applyFill="1" applyBorder="1"/>
    <xf numFmtId="0" fontId="7" fillId="7" borderId="138" xfId="0" applyFont="1" applyFill="1" applyBorder="1" applyAlignment="1">
      <alignment horizontal="left" vertical="top" wrapText="1"/>
    </xf>
    <xf numFmtId="3" fontId="7" fillId="18" borderId="139" xfId="0" applyNumberFormat="1" applyFont="1" applyFill="1" applyBorder="1" applyAlignment="1">
      <alignment horizontal="right"/>
    </xf>
    <xf numFmtId="0" fontId="7" fillId="7" borderId="126" xfId="0" applyFont="1" applyFill="1" applyBorder="1" applyAlignment="1">
      <alignment horizontal="left" vertical="top" wrapText="1"/>
    </xf>
    <xf numFmtId="0" fontId="16" fillId="7" borderId="126" xfId="0" applyFont="1" applyFill="1" applyBorder="1" applyAlignment="1">
      <alignment horizontal="left" vertical="top" wrapText="1"/>
    </xf>
    <xf numFmtId="0" fontId="6" fillId="7" borderId="126" xfId="0" applyFont="1" applyFill="1" applyBorder="1" applyAlignment="1">
      <alignment horizontal="left" vertical="top" wrapText="1"/>
    </xf>
    <xf numFmtId="0" fontId="16" fillId="7" borderId="128" xfId="0" applyFont="1" applyFill="1" applyBorder="1" applyAlignment="1">
      <alignment horizontal="left" vertical="top" wrapText="1"/>
    </xf>
    <xf numFmtId="0" fontId="7" fillId="7" borderId="129" xfId="0" applyFont="1" applyFill="1" applyBorder="1" applyAlignment="1">
      <alignment horizontal="left" vertical="top" wrapText="1"/>
    </xf>
    <xf numFmtId="0" fontId="7" fillId="7" borderId="129" xfId="0" applyFont="1" applyFill="1" applyBorder="1" applyAlignment="1">
      <alignment horizontal="center" vertical="top" wrapText="1"/>
    </xf>
    <xf numFmtId="0" fontId="8" fillId="7" borderId="129" xfId="0" applyFont="1" applyFill="1" applyBorder="1" applyAlignment="1">
      <alignment vertical="top" wrapText="1"/>
    </xf>
    <xf numFmtId="166" fontId="7" fillId="7" borderId="129" xfId="1" applyNumberFormat="1" applyFont="1" applyFill="1" applyBorder="1" applyAlignment="1" applyProtection="1">
      <alignment vertical="top" wrapText="1"/>
    </xf>
    <xf numFmtId="166" fontId="7" fillId="7" borderId="129" xfId="1" applyNumberFormat="1" applyFont="1" applyFill="1" applyBorder="1" applyAlignment="1" applyProtection="1">
      <alignment vertical="top"/>
    </xf>
    <xf numFmtId="171" fontId="7" fillId="7" borderId="129" xfId="1" applyNumberFormat="1" applyFont="1" applyFill="1" applyBorder="1" applyAlignment="1" applyProtection="1">
      <alignment vertical="top"/>
    </xf>
    <xf numFmtId="0" fontId="7" fillId="7" borderId="129" xfId="1" applyNumberFormat="1" applyFont="1" applyFill="1" applyBorder="1" applyAlignment="1" applyProtection="1">
      <alignment vertical="top"/>
    </xf>
    <xf numFmtId="166" fontId="9" fillId="7" borderId="129" xfId="1" applyNumberFormat="1" applyFont="1" applyFill="1" applyBorder="1" applyAlignment="1" applyProtection="1">
      <alignment vertical="top"/>
    </xf>
    <xf numFmtId="0" fontId="0" fillId="7" borderId="129" xfId="0" applyFont="1" applyFill="1" applyBorder="1" applyAlignment="1">
      <alignment vertical="top"/>
    </xf>
    <xf numFmtId="166" fontId="0" fillId="7" borderId="129" xfId="1" applyNumberFormat="1" applyFont="1" applyFill="1" applyBorder="1" applyAlignment="1">
      <alignment vertical="top"/>
    </xf>
    <xf numFmtId="0" fontId="7" fillId="7" borderId="54" xfId="0" applyFont="1" applyFill="1" applyBorder="1" applyAlignment="1">
      <alignment vertical="top"/>
    </xf>
    <xf numFmtId="0" fontId="7" fillId="7" borderId="54" xfId="0" applyFont="1" applyFill="1" applyBorder="1" applyAlignment="1">
      <alignment horizontal="center" vertical="top"/>
    </xf>
    <xf numFmtId="0" fontId="7" fillId="13" borderId="54" xfId="0" applyFont="1" applyFill="1" applyBorder="1" applyAlignment="1">
      <alignment horizontal="left" vertical="top"/>
    </xf>
    <xf numFmtId="171" fontId="7" fillId="14" borderId="54" xfId="0" applyNumberFormat="1" applyFont="1" applyFill="1" applyBorder="1" applyAlignment="1">
      <alignment horizontal="left" vertical="top"/>
    </xf>
    <xf numFmtId="0" fontId="7" fillId="15" borderId="54" xfId="0" applyFont="1" applyFill="1" applyBorder="1" applyAlignment="1">
      <alignment horizontal="left" vertical="top"/>
    </xf>
    <xf numFmtId="0" fontId="7" fillId="7" borderId="54" xfId="0" applyNumberFormat="1" applyFont="1" applyFill="1" applyBorder="1" applyAlignment="1">
      <alignment horizontal="left" vertical="top"/>
    </xf>
    <xf numFmtId="166" fontId="26" fillId="7" borderId="54" xfId="1" applyNumberFormat="1" applyFont="1" applyFill="1" applyBorder="1" applyAlignment="1">
      <alignment vertical="top"/>
    </xf>
    <xf numFmtId="3" fontId="7" fillId="7" borderId="65" xfId="0" applyNumberFormat="1" applyFont="1" applyFill="1" applyBorder="1" applyAlignment="1">
      <alignment horizontal="right" vertical="top"/>
    </xf>
    <xf numFmtId="0" fontId="7" fillId="7" borderId="77" xfId="0" applyFont="1" applyFill="1" applyBorder="1" applyAlignment="1">
      <alignment horizontal="left" vertical="top"/>
    </xf>
    <xf numFmtId="0" fontId="6" fillId="7" borderId="123" xfId="0" applyFont="1" applyFill="1" applyBorder="1" applyAlignment="1">
      <alignment horizontal="left" vertical="top" wrapText="1"/>
    </xf>
    <xf numFmtId="0" fontId="7" fillId="7" borderId="124" xfId="0" applyFont="1" applyFill="1" applyBorder="1" applyAlignment="1">
      <alignment vertical="top"/>
    </xf>
    <xf numFmtId="0" fontId="7" fillId="7" borderId="124" xfId="0" applyFont="1" applyFill="1" applyBorder="1" applyAlignment="1">
      <alignment horizontal="center" vertical="top"/>
    </xf>
    <xf numFmtId="0" fontId="7" fillId="7" borderId="124" xfId="0" applyFont="1" applyFill="1" applyBorder="1" applyAlignment="1">
      <alignment horizontal="left" vertical="top"/>
    </xf>
    <xf numFmtId="0" fontId="7" fillId="13" borderId="124" xfId="0" applyFont="1" applyFill="1" applyBorder="1" applyAlignment="1">
      <alignment horizontal="left" vertical="top"/>
    </xf>
    <xf numFmtId="171" fontId="7" fillId="14" borderId="124" xfId="0" applyNumberFormat="1" applyFont="1" applyFill="1" applyBorder="1" applyAlignment="1">
      <alignment horizontal="left" vertical="top"/>
    </xf>
    <xf numFmtId="0" fontId="7" fillId="15" borderId="124" xfId="0" applyFont="1" applyFill="1" applyBorder="1" applyAlignment="1">
      <alignment horizontal="left" vertical="top"/>
    </xf>
    <xf numFmtId="0" fontId="7" fillId="7" borderId="124" xfId="0" applyNumberFormat="1" applyFont="1" applyFill="1" applyBorder="1" applyAlignment="1">
      <alignment horizontal="left" vertical="top"/>
    </xf>
    <xf numFmtId="166" fontId="26" fillId="7" borderId="124" xfId="1" applyNumberFormat="1" applyFont="1" applyFill="1" applyBorder="1" applyAlignment="1">
      <alignment vertical="top"/>
    </xf>
    <xf numFmtId="0" fontId="0" fillId="7" borderId="124" xfId="0" applyFont="1" applyFill="1" applyBorder="1" applyAlignment="1">
      <alignment vertical="top"/>
    </xf>
    <xf numFmtId="3" fontId="7" fillId="7" borderId="131" xfId="0" applyNumberFormat="1" applyFont="1" applyFill="1" applyBorder="1" applyAlignment="1">
      <alignment horizontal="center" vertical="top"/>
    </xf>
    <xf numFmtId="3" fontId="7" fillId="7" borderId="132" xfId="0" applyNumberFormat="1" applyFont="1" applyFill="1" applyBorder="1" applyAlignment="1">
      <alignment horizontal="right" vertical="top"/>
    </xf>
    <xf numFmtId="0" fontId="7" fillId="7" borderId="109" xfId="0" applyFont="1" applyFill="1" applyBorder="1" applyAlignment="1">
      <alignment horizontal="left" vertical="top" wrapText="1"/>
    </xf>
    <xf numFmtId="0" fontId="7" fillId="7" borderId="129" xfId="0" applyFont="1" applyFill="1" applyBorder="1" applyAlignment="1">
      <alignment vertical="top"/>
    </xf>
    <xf numFmtId="0" fontId="7" fillId="7" borderId="129" xfId="0" applyFont="1" applyFill="1" applyBorder="1" applyAlignment="1">
      <alignment horizontal="center" vertical="top"/>
    </xf>
    <xf numFmtId="0" fontId="7" fillId="7" borderId="129" xfId="0" applyFont="1" applyFill="1" applyBorder="1" applyAlignment="1">
      <alignment horizontal="left" vertical="top"/>
    </xf>
    <xf numFmtId="0" fontId="7" fillId="13" borderId="129" xfId="0" applyFont="1" applyFill="1" applyBorder="1" applyAlignment="1">
      <alignment horizontal="left" vertical="top"/>
    </xf>
    <xf numFmtId="171" fontId="7" fillId="14" borderId="129" xfId="0" applyNumberFormat="1" applyFont="1" applyFill="1" applyBorder="1" applyAlignment="1">
      <alignment horizontal="left" vertical="top"/>
    </xf>
    <xf numFmtId="0" fontId="7" fillId="15" borderId="129" xfId="0" applyFont="1" applyFill="1" applyBorder="1" applyAlignment="1">
      <alignment horizontal="left" vertical="top"/>
    </xf>
    <xf numFmtId="0" fontId="7" fillId="7" borderId="129" xfId="0" applyNumberFormat="1" applyFont="1" applyFill="1" applyBorder="1" applyAlignment="1">
      <alignment horizontal="left" vertical="top"/>
    </xf>
    <xf numFmtId="166" fontId="26" fillId="7" borderId="129" xfId="1" applyNumberFormat="1" applyFont="1" applyFill="1" applyBorder="1" applyAlignment="1">
      <alignment vertical="top"/>
    </xf>
    <xf numFmtId="3" fontId="7" fillId="7" borderId="133" xfId="0" applyNumberFormat="1" applyFont="1" applyFill="1" applyBorder="1" applyAlignment="1">
      <alignment horizontal="right" vertical="top"/>
    </xf>
    <xf numFmtId="3" fontId="7" fillId="7" borderId="131" xfId="0" applyNumberFormat="1" applyFont="1" applyFill="1" applyBorder="1" applyAlignment="1">
      <alignment horizontal="right" vertical="top"/>
    </xf>
    <xf numFmtId="3" fontId="8" fillId="0" borderId="124" xfId="0" applyNumberFormat="1" applyFont="1" applyFill="1" applyBorder="1" applyAlignment="1">
      <alignment horizontal="right" vertical="top" wrapText="1"/>
    </xf>
    <xf numFmtId="3" fontId="0" fillId="0" borderId="131" xfId="0" applyNumberFormat="1" applyFont="1" applyFill="1" applyBorder="1" applyAlignment="1">
      <alignment horizontal="right" vertical="top"/>
    </xf>
    <xf numFmtId="3" fontId="8" fillId="0" borderId="99" xfId="0" applyNumberFormat="1" applyFont="1" applyFill="1" applyBorder="1" applyAlignment="1">
      <alignment horizontal="right" vertical="top" wrapText="1"/>
    </xf>
    <xf numFmtId="3" fontId="8" fillId="7" borderId="99" xfId="0" applyNumberFormat="1" applyFont="1" applyFill="1" applyBorder="1" applyAlignment="1">
      <alignment horizontal="right" vertical="top" wrapText="1"/>
    </xf>
    <xf numFmtId="3" fontId="8" fillId="7" borderId="129" xfId="0" applyNumberFormat="1" applyFont="1" applyFill="1" applyBorder="1" applyAlignment="1">
      <alignment horizontal="right" vertical="top" wrapText="1"/>
    </xf>
    <xf numFmtId="3" fontId="8" fillId="7" borderId="54" xfId="0" applyNumberFormat="1" applyFont="1" applyFill="1" applyBorder="1" applyAlignment="1">
      <alignment horizontal="right" vertical="top" wrapText="1"/>
    </xf>
    <xf numFmtId="3" fontId="8" fillId="0" borderId="129" xfId="0" applyNumberFormat="1" applyFont="1" applyFill="1" applyBorder="1" applyAlignment="1">
      <alignment horizontal="right" vertical="top" wrapText="1"/>
    </xf>
    <xf numFmtId="3" fontId="8" fillId="0" borderId="54" xfId="0" applyNumberFormat="1" applyFont="1" applyFill="1" applyBorder="1" applyAlignment="1">
      <alignment horizontal="right" vertical="top" wrapText="1"/>
    </xf>
    <xf numFmtId="3" fontId="8" fillId="0" borderId="43" xfId="0" applyNumberFormat="1" applyFont="1" applyFill="1" applyBorder="1" applyAlignment="1">
      <alignment horizontal="right" vertical="top" wrapText="1"/>
    </xf>
    <xf numFmtId="3" fontId="7" fillId="18" borderId="132" xfId="0" applyNumberFormat="1" applyFont="1" applyFill="1" applyBorder="1" applyAlignment="1">
      <alignment horizontal="right" vertical="top"/>
    </xf>
    <xf numFmtId="3" fontId="7" fillId="18" borderId="133" xfId="0" applyNumberFormat="1" applyFont="1" applyFill="1" applyBorder="1" applyAlignment="1">
      <alignment horizontal="right" vertical="top"/>
    </xf>
    <xf numFmtId="3" fontId="7" fillId="7" borderId="145" xfId="0" applyNumberFormat="1" applyFont="1" applyFill="1" applyBorder="1" applyAlignment="1">
      <alignment horizontal="right" vertical="top"/>
    </xf>
    <xf numFmtId="0" fontId="7" fillId="7" borderId="145" xfId="0" applyFont="1" applyFill="1" applyBorder="1" applyAlignment="1">
      <alignment vertical="top"/>
    </xf>
    <xf numFmtId="0" fontId="7" fillId="7" borderId="145" xfId="0" applyFont="1" applyFill="1" applyBorder="1" applyAlignment="1">
      <alignment horizontal="center" vertical="top"/>
    </xf>
    <xf numFmtId="3" fontId="7" fillId="7" borderId="146" xfId="0" applyNumberFormat="1" applyFont="1" applyFill="1" applyBorder="1" applyAlignment="1">
      <alignment horizontal="right" vertical="top"/>
    </xf>
    <xf numFmtId="0" fontId="7" fillId="7" borderId="145" xfId="0" applyFont="1" applyFill="1" applyBorder="1" applyAlignment="1">
      <alignment horizontal="left" vertical="top"/>
    </xf>
    <xf numFmtId="0" fontId="7" fillId="13" borderId="145" xfId="0" applyFont="1" applyFill="1" applyBorder="1" applyAlignment="1">
      <alignment horizontal="left" vertical="top"/>
    </xf>
    <xf numFmtId="171" fontId="7" fillId="14" borderId="145" xfId="0" applyNumberFormat="1" applyFont="1" applyFill="1" applyBorder="1" applyAlignment="1">
      <alignment horizontal="left" vertical="top"/>
    </xf>
    <xf numFmtId="0" fontId="7" fillId="15" borderId="145" xfId="0" applyFont="1" applyFill="1" applyBorder="1" applyAlignment="1">
      <alignment horizontal="left" vertical="top"/>
    </xf>
    <xf numFmtId="0" fontId="7" fillId="7" borderId="145" xfId="0" applyNumberFormat="1" applyFont="1" applyFill="1" applyBorder="1" applyAlignment="1">
      <alignment horizontal="left" vertical="top"/>
    </xf>
    <xf numFmtId="166" fontId="26" fillId="7" borderId="145" xfId="1" applyNumberFormat="1" applyFont="1" applyFill="1" applyBorder="1" applyAlignment="1">
      <alignment vertical="top"/>
    </xf>
    <xf numFmtId="0" fontId="0" fillId="7" borderId="145" xfId="0" applyFont="1" applyFill="1" applyBorder="1" applyAlignment="1">
      <alignment vertical="top"/>
    </xf>
    <xf numFmtId="0" fontId="7" fillId="7" borderId="141" xfId="0" applyFont="1" applyFill="1" applyBorder="1" applyAlignment="1">
      <alignment vertical="top"/>
    </xf>
    <xf numFmtId="3" fontId="7" fillId="7" borderId="142" xfId="0" applyNumberFormat="1" applyFont="1" applyFill="1" applyBorder="1" applyAlignment="1">
      <alignment horizontal="right" vertical="top"/>
    </xf>
    <xf numFmtId="3" fontId="7" fillId="7" borderId="147" xfId="0" applyNumberFormat="1" applyFont="1" applyFill="1" applyBorder="1" applyAlignment="1">
      <alignment horizontal="right" vertical="top"/>
    </xf>
    <xf numFmtId="3" fontId="16" fillId="7" borderId="143" xfId="0" applyNumberFormat="1" applyFont="1" applyFill="1" applyBorder="1" applyAlignment="1">
      <alignment horizontal="right" vertical="top"/>
    </xf>
    <xf numFmtId="3" fontId="16" fillId="7" borderId="65" xfId="0" applyNumberFormat="1" applyFont="1" applyFill="1" applyBorder="1" applyAlignment="1">
      <alignment horizontal="right" vertical="top"/>
    </xf>
    <xf numFmtId="3" fontId="0" fillId="0" borderId="141" xfId="0" applyNumberFormat="1" applyFont="1" applyFill="1" applyBorder="1" applyAlignment="1">
      <alignment horizontal="right" vertical="top"/>
    </xf>
    <xf numFmtId="3" fontId="0" fillId="0" borderId="142" xfId="0" applyNumberFormat="1" applyFont="1" applyFill="1" applyBorder="1" applyAlignment="1">
      <alignment horizontal="right" vertical="top"/>
    </xf>
    <xf numFmtId="3" fontId="7" fillId="18" borderId="142" xfId="0" applyNumberFormat="1" applyFont="1" applyFill="1" applyBorder="1" applyAlignment="1">
      <alignment horizontal="right"/>
    </xf>
    <xf numFmtId="3" fontId="30" fillId="7" borderId="142" xfId="0" applyNumberFormat="1" applyFont="1" applyFill="1" applyBorder="1" applyAlignment="1">
      <alignment horizontal="right" vertical="top"/>
    </xf>
    <xf numFmtId="3" fontId="30" fillId="7" borderId="143" xfId="0" applyNumberFormat="1" applyFont="1" applyFill="1" applyBorder="1" applyAlignment="1">
      <alignment horizontal="right" vertical="top"/>
    </xf>
    <xf numFmtId="3" fontId="30" fillId="7" borderId="65" xfId="0" applyNumberFormat="1" applyFont="1" applyFill="1" applyBorder="1" applyAlignment="1">
      <alignment horizontal="right" vertical="top"/>
    </xf>
    <xf numFmtId="3" fontId="7" fillId="7" borderId="141" xfId="0" applyNumberFormat="1" applyFont="1" applyFill="1" applyBorder="1" applyAlignment="1">
      <alignment horizontal="right" vertical="top"/>
    </xf>
    <xf numFmtId="3" fontId="7" fillId="7" borderId="143" xfId="0" applyNumberFormat="1" applyFont="1" applyFill="1" applyBorder="1" applyAlignment="1">
      <alignment horizontal="right" vertical="top"/>
    </xf>
    <xf numFmtId="3" fontId="30" fillId="0" borderId="143" xfId="0" applyNumberFormat="1" applyFont="1" applyFill="1" applyBorder="1" applyAlignment="1">
      <alignment horizontal="right" vertical="top"/>
    </xf>
    <xf numFmtId="3" fontId="30" fillId="0" borderId="65" xfId="0" applyNumberFormat="1" applyFont="1" applyFill="1" applyBorder="1" applyAlignment="1">
      <alignment horizontal="right" vertical="top"/>
    </xf>
    <xf numFmtId="3" fontId="0" fillId="0" borderId="67" xfId="0" applyNumberFormat="1" applyFont="1" applyFill="1" applyBorder="1" applyAlignment="1">
      <alignment horizontal="right" vertical="top"/>
    </xf>
    <xf numFmtId="3" fontId="0" fillId="0" borderId="65" xfId="0" applyNumberFormat="1" applyFont="1" applyFill="1" applyBorder="1" applyAlignment="1">
      <alignment horizontal="right" vertical="top"/>
    </xf>
    <xf numFmtId="3" fontId="7" fillId="0" borderId="143" xfId="0" applyNumberFormat="1" applyFont="1" applyFill="1" applyBorder="1" applyAlignment="1">
      <alignment horizontal="right" vertical="top" wrapText="1"/>
    </xf>
    <xf numFmtId="0" fontId="6" fillId="17" borderId="45" xfId="0" applyFont="1" applyFill="1" applyBorder="1" applyAlignment="1">
      <alignment horizontal="centerContinuous" vertical="center" wrapText="1"/>
    </xf>
    <xf numFmtId="3" fontId="7" fillId="7" borderId="123" xfId="0" applyNumberFormat="1" applyFont="1" applyFill="1" applyBorder="1" applyAlignment="1">
      <alignment horizontal="right" vertical="top"/>
    </xf>
    <xf numFmtId="3" fontId="7" fillId="7" borderId="126" xfId="0" applyNumberFormat="1" applyFont="1" applyFill="1" applyBorder="1" applyAlignment="1">
      <alignment horizontal="right" vertical="top"/>
    </xf>
    <xf numFmtId="3" fontId="7" fillId="7" borderId="144" xfId="0" applyNumberFormat="1" applyFont="1" applyFill="1" applyBorder="1" applyAlignment="1">
      <alignment horizontal="right" vertical="top"/>
    </xf>
    <xf numFmtId="3" fontId="7" fillId="7" borderId="128" xfId="0" applyNumberFormat="1" applyFont="1" applyFill="1" applyBorder="1" applyAlignment="1">
      <alignment horizontal="right" vertical="top"/>
    </xf>
    <xf numFmtId="3" fontId="7" fillId="7" borderId="140" xfId="0" applyNumberFormat="1" applyFont="1" applyFill="1" applyBorder="1" applyAlignment="1">
      <alignment horizontal="right" vertical="top"/>
    </xf>
    <xf numFmtId="3" fontId="7" fillId="7" borderId="127" xfId="0" applyNumberFormat="1" applyFont="1" applyFill="1" applyBorder="1" applyAlignment="1">
      <alignment horizontal="right" vertical="top"/>
    </xf>
    <xf numFmtId="3" fontId="7" fillId="7" borderId="151" xfId="0" applyNumberFormat="1" applyFont="1" applyFill="1" applyBorder="1" applyAlignment="1">
      <alignment horizontal="right" vertical="top"/>
    </xf>
    <xf numFmtId="3" fontId="0" fillId="0" borderId="152" xfId="0" applyNumberFormat="1" applyFont="1" applyFill="1" applyBorder="1" applyAlignment="1">
      <alignment horizontal="right" vertical="top"/>
    </xf>
    <xf numFmtId="3" fontId="7" fillId="0" borderId="126" xfId="0" applyNumberFormat="1" applyFont="1" applyFill="1" applyBorder="1" applyAlignment="1">
      <alignment horizontal="right" vertical="top" wrapText="1"/>
    </xf>
    <xf numFmtId="3" fontId="7" fillId="18" borderId="126" xfId="0" applyNumberFormat="1" applyFont="1" applyFill="1" applyBorder="1" applyAlignment="1">
      <alignment horizontal="right"/>
    </xf>
    <xf numFmtId="3" fontId="7" fillId="18" borderId="144" xfId="0" applyNumberFormat="1" applyFont="1" applyFill="1" applyBorder="1" applyAlignment="1">
      <alignment horizontal="right"/>
    </xf>
    <xf numFmtId="3" fontId="7" fillId="18" borderId="145" xfId="0" applyNumberFormat="1" applyFont="1" applyFill="1" applyBorder="1" applyAlignment="1">
      <alignment horizontal="right"/>
    </xf>
    <xf numFmtId="3" fontId="7" fillId="18" borderId="146" xfId="0" applyNumberFormat="1" applyFont="1" applyFill="1" applyBorder="1" applyAlignment="1">
      <alignment horizontal="right"/>
    </xf>
    <xf numFmtId="3" fontId="7" fillId="7" borderId="126" xfId="0" applyNumberFormat="1" applyFont="1" applyFill="1" applyBorder="1" applyAlignment="1">
      <alignment horizontal="right" vertical="top" wrapText="1"/>
    </xf>
    <xf numFmtId="3" fontId="7" fillId="7" borderId="128" xfId="0" applyNumberFormat="1" applyFont="1" applyFill="1" applyBorder="1" applyAlignment="1">
      <alignment horizontal="right" vertical="top" wrapText="1"/>
    </xf>
    <xf numFmtId="3" fontId="7" fillId="7" borderId="140" xfId="0" applyNumberFormat="1" applyFont="1" applyFill="1" applyBorder="1" applyAlignment="1">
      <alignment horizontal="right" vertical="top" wrapText="1"/>
    </xf>
    <xf numFmtId="3" fontId="7" fillId="18" borderId="127" xfId="0" applyNumberFormat="1" applyFont="1" applyFill="1" applyBorder="1" applyAlignment="1">
      <alignment horizontal="right"/>
    </xf>
    <xf numFmtId="3" fontId="7" fillId="0" borderId="123" xfId="0" applyNumberFormat="1" applyFont="1" applyFill="1" applyBorder="1" applyAlignment="1">
      <alignment horizontal="right" vertical="top" wrapText="1"/>
    </xf>
    <xf numFmtId="3" fontId="7" fillId="0" borderId="128" xfId="0" applyNumberFormat="1" applyFont="1" applyFill="1" applyBorder="1" applyAlignment="1">
      <alignment horizontal="right" vertical="top" wrapText="1"/>
    </xf>
    <xf numFmtId="3" fontId="7" fillId="0" borderId="140" xfId="0" applyNumberFormat="1" applyFont="1" applyFill="1" applyBorder="1" applyAlignment="1">
      <alignment horizontal="right" vertical="top" wrapText="1"/>
    </xf>
    <xf numFmtId="3" fontId="7" fillId="0" borderId="127" xfId="1" applyNumberFormat="1" applyFont="1" applyFill="1" applyBorder="1" applyAlignment="1" applyProtection="1">
      <alignment horizontal="right" vertical="top"/>
    </xf>
    <xf numFmtId="3" fontId="7" fillId="0" borderId="135" xfId="0" applyNumberFormat="1" applyFont="1" applyFill="1" applyBorder="1" applyAlignment="1">
      <alignment horizontal="right" vertical="top" wrapText="1"/>
    </xf>
    <xf numFmtId="3" fontId="0" fillId="7" borderId="120" xfId="0" applyNumberFormat="1" applyFont="1" applyFill="1" applyBorder="1" applyAlignment="1">
      <alignment horizontal="right" vertical="top"/>
    </xf>
    <xf numFmtId="166" fontId="7" fillId="7" borderId="0" xfId="0" applyNumberFormat="1" applyFont="1" applyFill="1" applyAlignment="1">
      <alignment horizontal="center" vertical="top" wrapText="1"/>
    </xf>
    <xf numFmtId="0" fontId="7" fillId="7" borderId="103" xfId="0" applyFont="1" applyFill="1" applyBorder="1" applyAlignment="1">
      <alignment horizontal="center" vertical="top"/>
    </xf>
    <xf numFmtId="0" fontId="7" fillId="7" borderId="148" xfId="0" applyFont="1" applyFill="1" applyBorder="1" applyAlignment="1">
      <alignment horizontal="center" vertical="top"/>
    </xf>
    <xf numFmtId="0" fontId="7" fillId="7" borderId="93" xfId="0" applyFont="1" applyFill="1" applyBorder="1" applyAlignment="1">
      <alignment horizontal="center" vertical="top"/>
    </xf>
    <xf numFmtId="0" fontId="7" fillId="7" borderId="149" xfId="0" applyFont="1" applyFill="1" applyBorder="1" applyAlignment="1">
      <alignment horizontal="center" vertical="top"/>
    </xf>
    <xf numFmtId="0" fontId="7" fillId="7" borderId="77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center" vertical="top"/>
    </xf>
    <xf numFmtId="0" fontId="0" fillId="0" borderId="137" xfId="0" applyFont="1" applyFill="1" applyBorder="1" applyAlignment="1">
      <alignment horizontal="center" vertical="top"/>
    </xf>
    <xf numFmtId="0" fontId="7" fillId="0" borderId="148" xfId="0" applyFont="1" applyFill="1" applyBorder="1" applyAlignment="1">
      <alignment horizontal="center" vertical="top" wrapText="1"/>
    </xf>
    <xf numFmtId="0" fontId="7" fillId="18" borderId="148" xfId="0" applyFont="1" applyFill="1" applyBorder="1" applyAlignment="1">
      <alignment horizontal="center"/>
    </xf>
    <xf numFmtId="0" fontId="7" fillId="18" borderId="93" xfId="0" applyFont="1" applyFill="1" applyBorder="1" applyAlignment="1">
      <alignment horizontal="center"/>
    </xf>
    <xf numFmtId="0" fontId="7" fillId="7" borderId="148" xfId="0" applyFont="1" applyFill="1" applyBorder="1" applyAlignment="1">
      <alignment horizontal="center" vertical="top" wrapText="1"/>
    </xf>
    <xf numFmtId="0" fontId="7" fillId="7" borderId="149" xfId="0" applyFont="1" applyFill="1" applyBorder="1" applyAlignment="1">
      <alignment horizontal="center" vertical="top" wrapText="1"/>
    </xf>
    <xf numFmtId="0" fontId="7" fillId="7" borderId="77" xfId="0" applyFont="1" applyFill="1" applyBorder="1" applyAlignment="1">
      <alignment horizontal="center" vertical="top" wrapText="1"/>
    </xf>
    <xf numFmtId="0" fontId="7" fillId="0" borderId="103" xfId="0" applyFont="1" applyFill="1" applyBorder="1" applyAlignment="1">
      <alignment horizontal="center" vertical="top" wrapText="1"/>
    </xf>
    <xf numFmtId="0" fontId="7" fillId="0" borderId="149" xfId="0" applyFont="1" applyFill="1" applyBorder="1" applyAlignment="1">
      <alignment horizontal="center" vertical="top" wrapText="1"/>
    </xf>
    <xf numFmtId="0" fontId="7" fillId="0" borderId="7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6" fillId="7" borderId="63" xfId="0" applyFont="1" applyFill="1" applyBorder="1" applyAlignment="1">
      <alignment horizontal="center" vertical="top" wrapText="1"/>
    </xf>
    <xf numFmtId="0" fontId="12" fillId="7" borderId="0" xfId="0" applyFont="1" applyFill="1" applyBorder="1" applyAlignment="1">
      <alignment horizontal="center" vertical="top" wrapText="1"/>
    </xf>
    <xf numFmtId="3" fontId="6" fillId="7" borderId="118" xfId="0" applyNumberFormat="1" applyFont="1" applyFill="1" applyBorder="1" applyAlignment="1">
      <alignment horizontal="center" vertical="top" wrapText="1"/>
    </xf>
    <xf numFmtId="166" fontId="6" fillId="7" borderId="0" xfId="0" applyNumberFormat="1" applyFont="1" applyFill="1" applyBorder="1" applyAlignment="1">
      <alignment horizontal="centerContinuous" vertical="top" wrapText="1"/>
    </xf>
    <xf numFmtId="171" fontId="6" fillId="7" borderId="0" xfId="0" applyNumberFormat="1" applyFont="1" applyFill="1" applyBorder="1" applyAlignment="1">
      <alignment horizontal="centerContinuous" vertical="top" wrapText="1"/>
    </xf>
    <xf numFmtId="166" fontId="6" fillId="7" borderId="77" xfId="0" applyNumberFormat="1" applyFont="1" applyFill="1" applyBorder="1" applyAlignment="1">
      <alignment horizontal="centerContinuous" vertical="top" wrapText="1"/>
    </xf>
    <xf numFmtId="0" fontId="6" fillId="7" borderId="29" xfId="0" applyNumberFormat="1" applyFont="1" applyFill="1" applyBorder="1" applyAlignment="1">
      <alignment horizontal="centerContinuous" vertical="top" wrapText="1"/>
    </xf>
    <xf numFmtId="166" fontId="6" fillId="7" borderId="77" xfId="0" applyNumberFormat="1" applyFont="1" applyFill="1" applyBorder="1" applyAlignment="1">
      <alignment vertical="top" wrapText="1"/>
    </xf>
    <xf numFmtId="0" fontId="0" fillId="7" borderId="77" xfId="0" applyFont="1" applyFill="1" applyBorder="1" applyAlignment="1">
      <alignment vertical="top"/>
    </xf>
    <xf numFmtId="3" fontId="6" fillId="7" borderId="153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vertical="top" wrapText="1"/>
    </xf>
    <xf numFmtId="3" fontId="16" fillId="0" borderId="151" xfId="0" applyNumberFormat="1" applyFont="1" applyFill="1" applyBorder="1" applyAlignment="1">
      <alignment horizontal="right" vertical="top" wrapText="1"/>
    </xf>
    <xf numFmtId="0" fontId="31" fillId="0" borderId="124" xfId="0" applyFont="1" applyFill="1" applyBorder="1" applyAlignment="1">
      <alignment horizontal="center" vertical="top" wrapText="1"/>
    </xf>
    <xf numFmtId="0" fontId="54" fillId="0" borderId="99" xfId="0" applyFont="1" applyBorder="1" applyAlignment="1">
      <alignment vertical="center" wrapText="1"/>
    </xf>
    <xf numFmtId="0" fontId="7" fillId="0" borderId="99" xfId="0" applyFont="1" applyBorder="1" applyAlignment="1">
      <alignment horizontal="left" wrapText="1"/>
    </xf>
    <xf numFmtId="0" fontId="6" fillId="0" borderId="77" xfId="0" applyFont="1" applyBorder="1"/>
    <xf numFmtId="3" fontId="7" fillId="0" borderId="65" xfId="1" applyNumberFormat="1" applyFont="1" applyFill="1" applyBorder="1" applyAlignment="1" applyProtection="1">
      <alignment horizontal="right" vertical="top"/>
    </xf>
    <xf numFmtId="0" fontId="6" fillId="0" borderId="150" xfId="0" applyFont="1" applyBorder="1" applyAlignment="1">
      <alignment wrapText="1"/>
    </xf>
    <xf numFmtId="0" fontId="7" fillId="0" borderId="57" xfId="0" applyFont="1" applyFill="1" applyBorder="1" applyAlignment="1">
      <alignment horizontal="left" vertical="top" wrapText="1"/>
    </xf>
    <xf numFmtId="0" fontId="7" fillId="0" borderId="57" xfId="0" applyFont="1" applyFill="1" applyBorder="1" applyAlignment="1">
      <alignment horizontal="center" vertical="top" wrapText="1"/>
    </xf>
    <xf numFmtId="3" fontId="7" fillId="0" borderId="57" xfId="0" applyNumberFormat="1" applyFont="1" applyFill="1" applyBorder="1" applyAlignment="1">
      <alignment horizontal="right" vertical="top" wrapText="1"/>
    </xf>
    <xf numFmtId="3" fontId="0" fillId="0" borderId="154" xfId="0" applyNumberFormat="1" applyFont="1" applyFill="1" applyBorder="1" applyAlignment="1">
      <alignment horizontal="right" vertical="top"/>
    </xf>
    <xf numFmtId="3" fontId="7" fillId="0" borderId="150" xfId="0" applyNumberFormat="1" applyFont="1" applyFill="1" applyBorder="1" applyAlignment="1">
      <alignment horizontal="right" vertical="top" wrapText="1"/>
    </xf>
    <xf numFmtId="3" fontId="8" fillId="0" borderId="57" xfId="0" applyNumberFormat="1" applyFont="1" applyFill="1" applyBorder="1" applyAlignment="1">
      <alignment horizontal="right" vertical="top" wrapText="1"/>
    </xf>
    <xf numFmtId="3" fontId="7" fillId="0" borderId="125" xfId="1" applyNumberFormat="1" applyFont="1" applyFill="1" applyBorder="1" applyAlignment="1" applyProtection="1">
      <alignment horizontal="right" vertical="top"/>
    </xf>
    <xf numFmtId="0" fontId="7" fillId="0" borderId="155" xfId="0" applyFont="1" applyFill="1" applyBorder="1" applyAlignment="1">
      <alignment horizontal="center" vertical="top" wrapText="1"/>
    </xf>
    <xf numFmtId="0" fontId="8" fillId="0" borderId="57" xfId="0" applyFont="1" applyFill="1" applyBorder="1" applyAlignment="1">
      <alignment vertical="top" wrapText="1"/>
    </xf>
    <xf numFmtId="168" fontId="7" fillId="0" borderId="57" xfId="1" applyNumberFormat="1" applyFont="1" applyFill="1" applyBorder="1" applyAlignment="1" applyProtection="1">
      <alignment vertical="top" wrapText="1"/>
    </xf>
    <xf numFmtId="168" fontId="7" fillId="0" borderId="57" xfId="1" applyNumberFormat="1" applyFont="1" applyFill="1" applyBorder="1" applyAlignment="1" applyProtection="1">
      <alignment vertical="top"/>
    </xf>
    <xf numFmtId="166" fontId="26" fillId="0" borderId="57" xfId="1" applyNumberFormat="1" applyFill="1" applyBorder="1" applyAlignment="1">
      <alignment vertical="top"/>
    </xf>
    <xf numFmtId="171" fontId="0" fillId="0" borderId="57" xfId="0" applyNumberFormat="1" applyFont="1" applyFill="1" applyBorder="1" applyAlignment="1">
      <alignment vertical="top"/>
    </xf>
    <xf numFmtId="166" fontId="7" fillId="0" borderId="57" xfId="1" applyNumberFormat="1" applyFont="1" applyFill="1" applyBorder="1" applyAlignment="1" applyProtection="1">
      <alignment vertical="top"/>
    </xf>
    <xf numFmtId="166" fontId="7" fillId="0" borderId="57" xfId="1" applyNumberFormat="1" applyFont="1" applyFill="1" applyBorder="1" applyAlignment="1" applyProtection="1">
      <alignment horizontal="right" vertical="top"/>
    </xf>
    <xf numFmtId="0" fontId="7" fillId="0" borderId="57" xfId="1" applyNumberFormat="1" applyFont="1" applyFill="1" applyBorder="1" applyAlignment="1" applyProtection="1">
      <alignment vertical="top"/>
    </xf>
    <xf numFmtId="166" fontId="0" fillId="0" borderId="57" xfId="1" applyNumberFormat="1" applyFont="1" applyFill="1" applyBorder="1" applyAlignment="1">
      <alignment vertical="top"/>
    </xf>
    <xf numFmtId="0" fontId="0" fillId="0" borderId="57" xfId="0" applyFont="1" applyFill="1" applyBorder="1" applyAlignment="1">
      <alignment vertical="top"/>
    </xf>
    <xf numFmtId="0" fontId="51" fillId="0" borderId="57" xfId="0" applyFont="1" applyFill="1" applyBorder="1" applyAlignment="1">
      <alignment vertical="top"/>
    </xf>
    <xf numFmtId="0" fontId="7" fillId="0" borderId="140" xfId="0" applyFont="1" applyBorder="1"/>
    <xf numFmtId="0" fontId="16" fillId="0" borderId="156" xfId="0" applyFont="1" applyBorder="1"/>
    <xf numFmtId="0" fontId="7" fillId="0" borderId="157" xfId="0" applyFont="1" applyFill="1" applyBorder="1" applyAlignment="1">
      <alignment horizontal="left" vertical="top" wrapText="1"/>
    </xf>
    <xf numFmtId="0" fontId="7" fillId="0" borderId="157" xfId="0" applyFont="1" applyFill="1" applyBorder="1" applyAlignment="1">
      <alignment horizontal="center" vertical="top" wrapText="1"/>
    </xf>
    <xf numFmtId="3" fontId="7" fillId="0" borderId="157" xfId="0" applyNumberFormat="1" applyFont="1" applyFill="1" applyBorder="1" applyAlignment="1">
      <alignment horizontal="right" vertical="top" wrapText="1"/>
    </xf>
    <xf numFmtId="3" fontId="0" fillId="0" borderId="158" xfId="0" applyNumberFormat="1" applyFont="1" applyFill="1" applyBorder="1" applyAlignment="1">
      <alignment horizontal="right" vertical="top"/>
    </xf>
    <xf numFmtId="3" fontId="8" fillId="0" borderId="157" xfId="0" applyNumberFormat="1" applyFont="1" applyFill="1" applyBorder="1" applyAlignment="1">
      <alignment horizontal="right" vertical="top" wrapText="1"/>
    </xf>
    <xf numFmtId="3" fontId="7" fillId="0" borderId="159" xfId="1" applyNumberFormat="1" applyFont="1" applyFill="1" applyBorder="1" applyAlignment="1" applyProtection="1">
      <alignment horizontal="right" vertical="top"/>
    </xf>
    <xf numFmtId="0" fontId="7" fillId="0" borderId="160" xfId="0" applyFont="1" applyFill="1" applyBorder="1" applyAlignment="1">
      <alignment horizontal="center" vertical="top" wrapText="1"/>
    </xf>
    <xf numFmtId="0" fontId="8" fillId="0" borderId="157" xfId="0" applyFont="1" applyFill="1" applyBorder="1" applyAlignment="1">
      <alignment vertical="top" wrapText="1"/>
    </xf>
    <xf numFmtId="168" fontId="7" fillId="0" borderId="157" xfId="1" applyNumberFormat="1" applyFont="1" applyFill="1" applyBorder="1" applyAlignment="1" applyProtection="1">
      <alignment vertical="top" wrapText="1"/>
    </xf>
    <xf numFmtId="168" fontId="7" fillId="0" borderId="157" xfId="1" applyNumberFormat="1" applyFont="1" applyFill="1" applyBorder="1" applyAlignment="1" applyProtection="1">
      <alignment vertical="top"/>
    </xf>
    <xf numFmtId="166" fontId="26" fillId="0" borderId="157" xfId="1" applyNumberFormat="1" applyFill="1" applyBorder="1" applyAlignment="1">
      <alignment vertical="top"/>
    </xf>
    <xf numFmtId="171" fontId="0" fillId="0" borderId="157" xfId="0" applyNumberFormat="1" applyFont="1" applyFill="1" applyBorder="1" applyAlignment="1">
      <alignment vertical="top"/>
    </xf>
    <xf numFmtId="166" fontId="7" fillId="0" borderId="157" xfId="1" applyNumberFormat="1" applyFont="1" applyFill="1" applyBorder="1" applyAlignment="1" applyProtection="1">
      <alignment vertical="top"/>
    </xf>
    <xf numFmtId="166" fontId="7" fillId="0" borderId="157" xfId="1" applyNumberFormat="1" applyFont="1" applyFill="1" applyBorder="1" applyAlignment="1" applyProtection="1">
      <alignment horizontal="right" vertical="top"/>
    </xf>
    <xf numFmtId="0" fontId="7" fillId="0" borderId="157" xfId="1" applyNumberFormat="1" applyFont="1" applyFill="1" applyBorder="1" applyAlignment="1" applyProtection="1">
      <alignment vertical="top"/>
    </xf>
    <xf numFmtId="166" fontId="0" fillId="0" borderId="157" xfId="1" applyNumberFormat="1" applyFont="1" applyFill="1" applyBorder="1" applyAlignment="1">
      <alignment vertical="top"/>
    </xf>
    <xf numFmtId="0" fontId="0" fillId="0" borderId="157" xfId="0" applyFont="1" applyFill="1" applyBorder="1" applyAlignment="1">
      <alignment vertical="top"/>
    </xf>
    <xf numFmtId="0" fontId="51" fillId="0" borderId="157" xfId="0" applyFont="1" applyFill="1" applyBorder="1" applyAlignment="1">
      <alignment vertical="top"/>
    </xf>
    <xf numFmtId="0" fontId="6" fillId="0" borderId="135" xfId="0" applyFont="1" applyBorder="1" applyAlignment="1">
      <alignment vertical="top"/>
    </xf>
    <xf numFmtId="0" fontId="6" fillId="7" borderId="51" xfId="0" applyFont="1" applyFill="1" applyBorder="1" applyAlignment="1">
      <alignment horizontal="left" vertical="top" wrapText="1"/>
    </xf>
    <xf numFmtId="0" fontId="6" fillId="7" borderId="52" xfId="0" applyFont="1" applyFill="1" applyBorder="1" applyAlignment="1">
      <alignment horizontal="left" vertical="top" wrapText="1"/>
    </xf>
    <xf numFmtId="0" fontId="6" fillId="7" borderId="58" xfId="0" applyFont="1" applyFill="1" applyBorder="1" applyAlignment="1">
      <alignment horizontal="left" vertical="top" wrapText="1"/>
    </xf>
    <xf numFmtId="0" fontId="7" fillId="7" borderId="15" xfId="0" applyFont="1" applyFill="1" applyBorder="1" applyAlignment="1">
      <alignment horizontal="left" vertical="top" wrapText="1"/>
    </xf>
    <xf numFmtId="0" fontId="11" fillId="7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 vertical="top"/>
    </xf>
    <xf numFmtId="166" fontId="6" fillId="7" borderId="61" xfId="0" applyNumberFormat="1" applyFont="1" applyFill="1" applyBorder="1" applyAlignment="1">
      <alignment horizontal="center" vertical="top" wrapText="1"/>
    </xf>
    <xf numFmtId="166" fontId="6" fillId="7" borderId="62" xfId="0" applyNumberFormat="1" applyFont="1" applyFill="1" applyBorder="1" applyAlignment="1">
      <alignment horizontal="center" vertical="top" wrapText="1"/>
    </xf>
    <xf numFmtId="0" fontId="6" fillId="17" borderId="36" xfId="0" applyFont="1" applyFill="1" applyBorder="1" applyAlignment="1">
      <alignment horizontal="center" vertical="center" wrapText="1"/>
    </xf>
    <xf numFmtId="0" fontId="6" fillId="17" borderId="37" xfId="0" applyFont="1" applyFill="1" applyBorder="1" applyAlignment="1">
      <alignment horizontal="center" vertical="center" wrapText="1"/>
    </xf>
    <xf numFmtId="0" fontId="6" fillId="17" borderId="40" xfId="0" applyFont="1" applyFill="1" applyBorder="1" applyAlignment="1">
      <alignment horizontal="center" vertical="center" wrapText="1"/>
    </xf>
    <xf numFmtId="0" fontId="6" fillId="17" borderId="39" xfId="0" applyFont="1" applyFill="1" applyBorder="1" applyAlignment="1">
      <alignment horizontal="center" vertical="center" wrapText="1"/>
    </xf>
    <xf numFmtId="0" fontId="6" fillId="17" borderId="15" xfId="0" applyFont="1" applyFill="1" applyBorder="1" applyAlignment="1">
      <alignment horizontal="center" vertical="center" wrapText="1"/>
    </xf>
    <xf numFmtId="0" fontId="6" fillId="17" borderId="17" xfId="0" applyFont="1" applyFill="1" applyBorder="1" applyAlignment="1">
      <alignment horizontal="center" vertical="center" wrapText="1"/>
    </xf>
    <xf numFmtId="0" fontId="6" fillId="17" borderId="59" xfId="0" applyFont="1" applyFill="1" applyBorder="1" applyAlignment="1">
      <alignment horizontal="center" vertical="center" wrapText="1"/>
    </xf>
    <xf numFmtId="0" fontId="6" fillId="17" borderId="54" xfId="0" applyFont="1" applyFill="1" applyBorder="1" applyAlignment="1">
      <alignment horizontal="center" vertical="center" wrapText="1"/>
    </xf>
    <xf numFmtId="0" fontId="6" fillId="17" borderId="60" xfId="0" applyFont="1" applyFill="1" applyBorder="1" applyAlignment="1">
      <alignment horizontal="center" vertical="center" wrapText="1"/>
    </xf>
    <xf numFmtId="0" fontId="6" fillId="17" borderId="82" xfId="0" applyFont="1" applyFill="1" applyBorder="1" applyAlignment="1">
      <alignment horizontal="center" vertical="center" wrapText="1"/>
    </xf>
    <xf numFmtId="0" fontId="6" fillId="17" borderId="83" xfId="0" applyFont="1" applyFill="1" applyBorder="1" applyAlignment="1">
      <alignment horizontal="center" vertical="center" wrapText="1"/>
    </xf>
    <xf numFmtId="0" fontId="6" fillId="17" borderId="19" xfId="0" applyFont="1" applyFill="1" applyBorder="1" applyAlignment="1">
      <alignment horizontal="center" vertical="center" wrapText="1"/>
    </xf>
    <xf numFmtId="0" fontId="6" fillId="17" borderId="64" xfId="0" applyFont="1" applyFill="1" applyBorder="1" applyAlignment="1">
      <alignment horizontal="center" vertical="center" wrapText="1"/>
    </xf>
    <xf numFmtId="0" fontId="6" fillId="17" borderId="65" xfId="0" applyFont="1" applyFill="1" applyBorder="1" applyAlignment="1">
      <alignment horizontal="center" vertical="center" wrapText="1"/>
    </xf>
    <xf numFmtId="166" fontId="6" fillId="17" borderId="39" xfId="1" applyNumberFormat="1" applyFont="1" applyFill="1" applyBorder="1" applyAlignment="1" applyProtection="1">
      <alignment horizontal="center" vertical="center" wrapText="1"/>
    </xf>
    <xf numFmtId="166" fontId="6" fillId="17" borderId="15" xfId="1" applyNumberFormat="1" applyFont="1" applyFill="1" applyBorder="1" applyAlignment="1" applyProtection="1">
      <alignment horizontal="center" vertical="center" wrapText="1"/>
    </xf>
    <xf numFmtId="166" fontId="6" fillId="17" borderId="17" xfId="1" applyNumberFormat="1" applyFont="1" applyFill="1" applyBorder="1" applyAlignment="1" applyProtection="1">
      <alignment horizontal="center" vertical="center" wrapText="1"/>
    </xf>
    <xf numFmtId="0" fontId="1" fillId="17" borderId="59" xfId="0" applyFont="1" applyFill="1" applyBorder="1" applyAlignment="1">
      <alignment horizontal="center" vertical="center" wrapText="1"/>
    </xf>
    <xf numFmtId="0" fontId="1" fillId="17" borderId="54" xfId="0" applyFont="1" applyFill="1" applyBorder="1" applyAlignment="1">
      <alignment horizontal="center" vertical="center" wrapText="1"/>
    </xf>
    <xf numFmtId="166" fontId="6" fillId="17" borderId="59" xfId="1" applyNumberFormat="1" applyFont="1" applyFill="1" applyBorder="1" applyAlignment="1" applyProtection="1">
      <alignment horizontal="center" vertical="center" wrapText="1"/>
    </xf>
    <xf numFmtId="166" fontId="6" fillId="17" borderId="54" xfId="1" applyNumberFormat="1" applyFont="1" applyFill="1" applyBorder="1" applyAlignment="1" applyProtection="1">
      <alignment horizontal="center" vertical="center" wrapText="1"/>
    </xf>
    <xf numFmtId="0" fontId="6" fillId="9" borderId="41" xfId="0" applyFont="1" applyFill="1" applyBorder="1" applyAlignment="1">
      <alignment vertical="top" wrapText="1"/>
    </xf>
    <xf numFmtId="0" fontId="6" fillId="9" borderId="37" xfId="0" applyFont="1" applyFill="1" applyBorder="1" applyAlignment="1">
      <alignment vertical="top" wrapText="1"/>
    </xf>
    <xf numFmtId="0" fontId="6" fillId="9" borderId="40" xfId="0" applyFont="1" applyFill="1" applyBorder="1" applyAlignment="1">
      <alignment vertical="top" wrapText="1"/>
    </xf>
    <xf numFmtId="0" fontId="7" fillId="9" borderId="16" xfId="0" applyFont="1" applyFill="1" applyBorder="1" applyAlignment="1">
      <alignment vertical="top" wrapText="1"/>
    </xf>
    <xf numFmtId="0" fontId="7" fillId="9" borderId="15" xfId="0" applyFont="1" applyFill="1" applyBorder="1" applyAlignment="1">
      <alignment vertical="top" wrapText="1"/>
    </xf>
    <xf numFmtId="0" fontId="7" fillId="9" borderId="17" xfId="0" applyFont="1" applyFill="1" applyBorder="1" applyAlignment="1">
      <alignment vertical="top" wrapText="1"/>
    </xf>
    <xf numFmtId="0" fontId="7" fillId="9" borderId="91" xfId="0" applyFont="1" applyFill="1" applyBorder="1" applyAlignment="1">
      <alignment vertical="top" wrapText="1"/>
    </xf>
    <xf numFmtId="0" fontId="7" fillId="9" borderId="16" xfId="0" applyFont="1" applyFill="1" applyBorder="1" applyAlignment="1">
      <alignment horizontal="center" vertical="top" wrapText="1"/>
    </xf>
    <xf numFmtId="0" fontId="7" fillId="9" borderId="15" xfId="0" applyFont="1" applyFill="1" applyBorder="1" applyAlignment="1">
      <alignment horizontal="center" vertical="top" wrapText="1"/>
    </xf>
    <xf numFmtId="0" fontId="7" fillId="9" borderId="16" xfId="0" applyFont="1" applyFill="1" applyBorder="1" applyAlignment="1">
      <alignment horizontal="left" vertical="top" wrapText="1"/>
    </xf>
    <xf numFmtId="0" fontId="7" fillId="9" borderId="15" xfId="0" applyFont="1" applyFill="1" applyBorder="1" applyAlignment="1">
      <alignment horizontal="left" vertical="top" wrapText="1"/>
    </xf>
    <xf numFmtId="0" fontId="6" fillId="7" borderId="44" xfId="0" applyFont="1" applyFill="1" applyBorder="1" applyAlignment="1">
      <alignment vertical="top" wrapText="1"/>
    </xf>
    <xf numFmtId="0" fontId="6" fillId="7" borderId="46" xfId="0" applyFont="1" applyFill="1" applyBorder="1" applyAlignment="1">
      <alignment vertical="top" wrapText="1"/>
    </xf>
    <xf numFmtId="0" fontId="7" fillId="7" borderId="45" xfId="0" applyFont="1" applyFill="1" applyBorder="1" applyAlignment="1">
      <alignment horizontal="left" vertical="top" wrapText="1"/>
    </xf>
    <xf numFmtId="0" fontId="7" fillId="7" borderId="32" xfId="0" applyFont="1" applyFill="1" applyBorder="1" applyAlignment="1">
      <alignment horizontal="left" vertical="top" wrapText="1"/>
    </xf>
    <xf numFmtId="0" fontId="6" fillId="9" borderId="51" xfId="0" applyFont="1" applyFill="1" applyBorder="1" applyAlignment="1">
      <alignment horizontal="left" vertical="top" wrapText="1"/>
    </xf>
    <xf numFmtId="0" fontId="6" fillId="9" borderId="52" xfId="0" applyFont="1" applyFill="1" applyBorder="1" applyAlignment="1">
      <alignment horizontal="left" vertical="top" wrapText="1"/>
    </xf>
    <xf numFmtId="0" fontId="6" fillId="9" borderId="58" xfId="0" applyFont="1" applyFill="1" applyBorder="1" applyAlignment="1">
      <alignment horizontal="left" vertical="top" wrapText="1"/>
    </xf>
    <xf numFmtId="0" fontId="7" fillId="9" borderId="17" xfId="0" applyFont="1" applyFill="1" applyBorder="1" applyAlignment="1">
      <alignment horizontal="left" vertical="top" wrapText="1"/>
    </xf>
    <xf numFmtId="0" fontId="7" fillId="9" borderId="17" xfId="0" applyFont="1" applyFill="1" applyBorder="1" applyAlignment="1">
      <alignment horizontal="center" vertical="top" wrapText="1"/>
    </xf>
    <xf numFmtId="0" fontId="42" fillId="9" borderId="15" xfId="0" applyFont="1" applyFill="1" applyBorder="1" applyAlignment="1">
      <alignment horizontal="left" vertical="top" wrapText="1"/>
    </xf>
    <xf numFmtId="0" fontId="6" fillId="7" borderId="44" xfId="0" applyFont="1" applyFill="1" applyBorder="1" applyAlignment="1">
      <alignment horizontal="left" vertical="top" wrapText="1"/>
    </xf>
    <xf numFmtId="0" fontId="6" fillId="7" borderId="37" xfId="0" applyFont="1" applyFill="1" applyBorder="1" applyAlignment="1">
      <alignment horizontal="left" vertical="top" wrapText="1"/>
    </xf>
    <xf numFmtId="0" fontId="6" fillId="7" borderId="46" xfId="0" applyFont="1" applyFill="1" applyBorder="1" applyAlignment="1">
      <alignment horizontal="left" vertical="top" wrapText="1"/>
    </xf>
    <xf numFmtId="0" fontId="7" fillId="7" borderId="15" xfId="0" applyFont="1" applyFill="1" applyBorder="1" applyAlignment="1">
      <alignment horizontal="center" vertical="top" wrapText="1"/>
    </xf>
    <xf numFmtId="0" fontId="7" fillId="7" borderId="32" xfId="0" applyFont="1" applyFill="1" applyBorder="1" applyAlignment="1">
      <alignment horizontal="center" vertical="top" wrapText="1"/>
    </xf>
    <xf numFmtId="0" fontId="7" fillId="7" borderId="16" xfId="0" applyFont="1" applyFill="1" applyBorder="1" applyAlignment="1">
      <alignment horizontal="left" vertical="top" wrapText="1"/>
    </xf>
    <xf numFmtId="0" fontId="6" fillId="7" borderId="74" xfId="0" applyFont="1" applyFill="1" applyBorder="1" applyAlignment="1">
      <alignment horizontal="left" vertical="top" wrapText="1"/>
    </xf>
    <xf numFmtId="0" fontId="6" fillId="7" borderId="63" xfId="0" applyFont="1" applyFill="1" applyBorder="1" applyAlignment="1">
      <alignment horizontal="left" vertical="top" wrapText="1"/>
    </xf>
    <xf numFmtId="0" fontId="6" fillId="7" borderId="18" xfId="0" applyFont="1" applyFill="1" applyBorder="1" applyAlignment="1">
      <alignment horizontal="left" vertical="top" wrapText="1"/>
    </xf>
    <xf numFmtId="0" fontId="22" fillId="9" borderId="44" xfId="0" applyFont="1" applyFill="1" applyBorder="1" applyAlignment="1">
      <alignment vertical="top" wrapText="1"/>
    </xf>
    <xf numFmtId="0" fontId="22" fillId="9" borderId="37" xfId="0" applyFont="1" applyFill="1" applyBorder="1" applyAlignment="1">
      <alignment vertical="top" wrapText="1"/>
    </xf>
    <xf numFmtId="0" fontId="7" fillId="9" borderId="45" xfId="0" applyFont="1" applyFill="1" applyBorder="1" applyAlignment="1">
      <alignment vertical="top" wrapText="1"/>
    </xf>
    <xf numFmtId="0" fontId="7" fillId="9" borderId="45" xfId="0" applyFont="1" applyFill="1" applyBorder="1" applyAlignment="1">
      <alignment horizontal="center" vertical="top" wrapText="1"/>
    </xf>
    <xf numFmtId="0" fontId="7" fillId="9" borderId="0" xfId="0" applyFont="1" applyFill="1" applyAlignment="1">
      <alignment wrapText="1"/>
    </xf>
    <xf numFmtId="0" fontId="7" fillId="9" borderId="45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right" vertical="top" wrapText="1"/>
    </xf>
    <xf numFmtId="0" fontId="27" fillId="7" borderId="0" xfId="0" applyFont="1" applyFill="1" applyBorder="1" applyAlignment="1">
      <alignment horizontal="center" vertical="top" wrapText="1"/>
    </xf>
    <xf numFmtId="166" fontId="23" fillId="7" borderId="0" xfId="1" applyNumberFormat="1" applyFont="1" applyFill="1" applyBorder="1" applyAlignment="1" applyProtection="1">
      <alignment horizontal="center" vertical="top" wrapText="1"/>
    </xf>
    <xf numFmtId="0" fontId="1" fillId="17" borderId="39" xfId="0" applyFont="1" applyFill="1" applyBorder="1" applyAlignment="1">
      <alignment horizontal="center" vertical="center" wrapText="1"/>
    </xf>
    <xf numFmtId="0" fontId="1" fillId="17" borderId="17" xfId="0" applyFont="1" applyFill="1" applyBorder="1" applyAlignment="1">
      <alignment horizontal="center" vertical="center" wrapText="1"/>
    </xf>
    <xf numFmtId="0" fontId="1" fillId="17" borderId="15" xfId="0" applyFont="1" applyFill="1" applyBorder="1" applyAlignment="1">
      <alignment horizontal="center" vertical="center" wrapText="1"/>
    </xf>
    <xf numFmtId="0" fontId="7" fillId="0" borderId="65" xfId="0" applyNumberFormat="1" applyFont="1" applyFill="1" applyBorder="1" applyAlignment="1">
      <alignment horizontal="center" vertical="center" wrapText="1"/>
    </xf>
    <xf numFmtId="0" fontId="7" fillId="0" borderId="66" xfId="0" applyNumberFormat="1" applyFont="1" applyFill="1" applyBorder="1" applyAlignment="1">
      <alignment horizontal="center" vertical="center" wrapText="1"/>
    </xf>
    <xf numFmtId="0" fontId="6" fillId="0" borderId="117" xfId="0" applyFont="1" applyFill="1" applyBorder="1" applyAlignment="1">
      <alignment horizontal="left" vertical="top" wrapText="1"/>
    </xf>
    <xf numFmtId="166" fontId="6" fillId="7" borderId="92" xfId="0" applyNumberFormat="1" applyFont="1" applyFill="1" applyBorder="1" applyAlignment="1">
      <alignment horizontal="center" vertical="top" wrapText="1"/>
    </xf>
    <xf numFmtId="166" fontId="6" fillId="7" borderId="114" xfId="0" applyNumberFormat="1" applyFont="1" applyFill="1" applyBorder="1" applyAlignment="1">
      <alignment horizontal="center" vertical="top" wrapText="1"/>
    </xf>
    <xf numFmtId="0" fontId="6" fillId="17" borderId="116" xfId="0" applyFont="1" applyFill="1" applyBorder="1" applyAlignment="1">
      <alignment horizontal="center" vertical="center" wrapText="1"/>
    </xf>
    <xf numFmtId="0" fontId="6" fillId="17" borderId="76" xfId="0" applyFont="1" applyFill="1" applyBorder="1" applyAlignment="1">
      <alignment horizontal="center" vertical="center" wrapText="1"/>
    </xf>
    <xf numFmtId="0" fontId="6" fillId="7" borderId="101" xfId="0" applyFont="1" applyFill="1" applyBorder="1" applyAlignment="1">
      <alignment horizontal="left" vertical="top" wrapText="1"/>
    </xf>
    <xf numFmtId="0" fontId="6" fillId="7" borderId="102" xfId="0" applyFont="1" applyFill="1" applyBorder="1" applyAlignment="1">
      <alignment horizontal="left" vertical="top" wrapText="1"/>
    </xf>
    <xf numFmtId="3" fontId="1" fillId="17" borderId="39" xfId="0" applyNumberFormat="1" applyFont="1" applyFill="1" applyBorder="1" applyAlignment="1">
      <alignment horizontal="center" vertical="center" wrapText="1"/>
    </xf>
    <xf numFmtId="3" fontId="1" fillId="17" borderId="17" xfId="0" applyNumberFormat="1" applyFont="1" applyFill="1" applyBorder="1" applyAlignment="1">
      <alignment horizontal="center" vertical="center" wrapText="1"/>
    </xf>
    <xf numFmtId="0" fontId="6" fillId="17" borderId="150" xfId="0" applyFont="1" applyFill="1" applyBorder="1" applyAlignment="1">
      <alignment horizontal="center" vertical="center" wrapText="1"/>
    </xf>
    <xf numFmtId="0" fontId="6" fillId="17" borderId="140" xfId="0" applyFont="1" applyFill="1" applyBorder="1" applyAlignment="1">
      <alignment horizontal="center" vertical="center" wrapText="1"/>
    </xf>
    <xf numFmtId="0" fontId="6" fillId="17" borderId="125" xfId="0" applyFont="1" applyFill="1" applyBorder="1" applyAlignment="1">
      <alignment horizontal="center" vertical="center" wrapText="1"/>
    </xf>
    <xf numFmtId="0" fontId="6" fillId="17" borderId="127" xfId="0" applyFont="1" applyFill="1" applyBorder="1" applyAlignment="1">
      <alignment horizontal="center" vertical="center" wrapText="1"/>
    </xf>
    <xf numFmtId="166" fontId="6" fillId="7" borderId="0" xfId="0" applyNumberFormat="1" applyFont="1" applyFill="1" applyBorder="1" applyAlignment="1">
      <alignment horizontal="center" vertical="top" wrapText="1"/>
    </xf>
    <xf numFmtId="0" fontId="6" fillId="17" borderId="77" xfId="0" applyFont="1" applyFill="1" applyBorder="1" applyAlignment="1">
      <alignment horizontal="center" vertical="center" wrapText="1"/>
    </xf>
    <xf numFmtId="0" fontId="53" fillId="7" borderId="0" xfId="0" applyFont="1" applyFill="1" applyBorder="1" applyAlignment="1">
      <alignment horizontal="center" vertical="top"/>
    </xf>
  </cellXfs>
  <cellStyles count="6">
    <cellStyle name="Comma" xfId="1" builtinId="3"/>
    <cellStyle name="Comma 2" xfId="4"/>
    <cellStyle name="Currency" xfId="2" builtinId="4"/>
    <cellStyle name="Normal" xfId="0" builtinId="0"/>
    <cellStyle name="Normal 2" xfId="3"/>
    <cellStyle name="Normal 3" xfId="5"/>
  </cellStyles>
  <dxfs count="0"/>
  <tableStyles count="0" defaultTableStyle="TableStyleMedium9" defaultPivotStyle="PivotStyleLight16"/>
  <colors>
    <mruColors>
      <color rgb="FF15024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6"/>
  <sheetViews>
    <sheetView zoomScale="70" zoomScaleNormal="70" workbookViewId="0">
      <pane xSplit="1" ySplit="2" topLeftCell="J78" activePane="bottomRight" state="frozen"/>
      <selection pane="topRight" activeCell="J1" sqref="J1"/>
      <selection pane="bottomLeft" activeCell="A78" sqref="A78"/>
      <selection pane="bottomRight" activeCell="L87" sqref="L87"/>
    </sheetView>
  </sheetViews>
  <sheetFormatPr defaultColWidth="9.140625" defaultRowHeight="12.75"/>
  <cols>
    <col min="1" max="1" width="26" style="1" customWidth="1"/>
    <col min="2" max="2" width="12.5703125" style="2" customWidth="1"/>
    <col min="3" max="3" width="18" style="2" customWidth="1"/>
    <col min="4" max="4" width="31.42578125" style="2" customWidth="1"/>
    <col min="5" max="5" width="29" style="2" customWidth="1"/>
    <col min="6" max="8" width="32.85546875" style="2" customWidth="1"/>
    <col min="9" max="9" width="37.85546875" style="3" customWidth="1"/>
    <col min="10" max="10" width="25.140625" style="3" customWidth="1"/>
    <col min="11" max="11" width="36.7109375" style="3" customWidth="1"/>
    <col min="12" max="13" width="38" style="4" customWidth="1"/>
    <col min="14" max="14" width="37.85546875" style="3" customWidth="1"/>
    <col min="15" max="15" width="28.5703125" style="5" customWidth="1"/>
    <col min="16" max="16384" width="9.140625" style="2"/>
  </cols>
  <sheetData>
    <row r="1" spans="1:15">
      <c r="A1" s="1" t="s">
        <v>0</v>
      </c>
      <c r="H1" s="2" t="s">
        <v>1</v>
      </c>
    </row>
    <row r="2" spans="1:15" ht="25.5">
      <c r="A2" s="6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8" t="s">
        <v>10</v>
      </c>
      <c r="J2" s="9" t="s">
        <v>11</v>
      </c>
      <c r="K2" s="9" t="s">
        <v>12</v>
      </c>
      <c r="L2" s="10" t="s">
        <v>13</v>
      </c>
      <c r="M2" s="10" t="s">
        <v>14</v>
      </c>
      <c r="N2" s="9" t="s">
        <v>15</v>
      </c>
      <c r="O2" s="11" t="s">
        <v>16</v>
      </c>
    </row>
    <row r="3" spans="1:15">
      <c r="A3" s="12" t="s">
        <v>17</v>
      </c>
      <c r="B3" s="13"/>
      <c r="C3" s="14"/>
      <c r="D3" s="14"/>
      <c r="E3" s="14"/>
      <c r="F3" s="14"/>
      <c r="G3" s="14"/>
      <c r="H3" s="15"/>
    </row>
    <row r="4" spans="1:15">
      <c r="A4" s="16"/>
      <c r="B4" s="17"/>
      <c r="C4" s="3"/>
      <c r="D4" s="3"/>
      <c r="E4" s="3"/>
      <c r="F4" s="3"/>
      <c r="G4" s="3"/>
      <c r="H4" s="18"/>
    </row>
    <row r="5" spans="1:15" ht="191.25">
      <c r="A5" s="19"/>
      <c r="B5" s="20" t="s">
        <v>18</v>
      </c>
      <c r="C5" s="21"/>
      <c r="D5" s="21"/>
      <c r="E5" s="21"/>
      <c r="F5" s="21"/>
      <c r="G5" s="21"/>
      <c r="H5" s="22"/>
    </row>
    <row r="6" spans="1:15" ht="89.25">
      <c r="A6" s="12" t="s">
        <v>19</v>
      </c>
      <c r="B6" s="23" t="s">
        <v>20</v>
      </c>
      <c r="C6" s="24" t="s">
        <v>21</v>
      </c>
      <c r="D6" s="23" t="s">
        <v>22</v>
      </c>
      <c r="E6" s="23" t="s">
        <v>23</v>
      </c>
      <c r="F6" s="23" t="s">
        <v>24</v>
      </c>
      <c r="G6" s="23" t="s">
        <v>25</v>
      </c>
      <c r="H6" s="23" t="s">
        <v>26</v>
      </c>
      <c r="I6" s="3" t="s">
        <v>27</v>
      </c>
      <c r="J6" s="3" t="s">
        <v>28</v>
      </c>
    </row>
    <row r="7" spans="1:15" ht="25.5">
      <c r="A7" s="16"/>
      <c r="B7" s="23" t="s">
        <v>29</v>
      </c>
      <c r="C7" s="25"/>
      <c r="D7" s="18"/>
      <c r="E7" s="18"/>
      <c r="F7" s="18"/>
      <c r="G7" s="18"/>
      <c r="H7" s="18"/>
    </row>
    <row r="8" spans="1:15" ht="38.25">
      <c r="A8" s="16"/>
      <c r="B8" s="23" t="s">
        <v>30</v>
      </c>
      <c r="C8" s="25"/>
      <c r="D8" s="23"/>
      <c r="E8" s="23"/>
      <c r="F8" s="23"/>
      <c r="G8" s="23"/>
      <c r="H8" s="23"/>
    </row>
    <row r="9" spans="1:15">
      <c r="A9" s="16"/>
      <c r="B9" s="23" t="s">
        <v>31</v>
      </c>
      <c r="C9" s="25"/>
      <c r="D9" s="18"/>
      <c r="E9" s="18"/>
      <c r="F9" s="18"/>
      <c r="G9" s="18"/>
      <c r="H9" s="18"/>
    </row>
    <row r="10" spans="1:15" ht="51">
      <c r="A10" s="16"/>
      <c r="B10" s="23" t="s">
        <v>32</v>
      </c>
      <c r="C10" s="25"/>
      <c r="D10" s="23" t="s">
        <v>33</v>
      </c>
      <c r="E10" s="23"/>
      <c r="F10" s="23" t="s">
        <v>34</v>
      </c>
      <c r="G10" s="23" t="s">
        <v>35</v>
      </c>
      <c r="H10" s="23" t="s">
        <v>36</v>
      </c>
    </row>
    <row r="11" spans="1:15">
      <c r="A11" s="16"/>
      <c r="B11" s="18"/>
      <c r="C11" s="25"/>
      <c r="D11" s="18"/>
      <c r="E11" s="18"/>
      <c r="F11" s="18"/>
      <c r="G11" s="18"/>
      <c r="H11" s="18"/>
    </row>
    <row r="12" spans="1:15">
      <c r="A12" s="16"/>
      <c r="B12" s="18"/>
      <c r="C12" s="25"/>
      <c r="D12" s="23"/>
      <c r="E12" s="23"/>
      <c r="F12" s="18"/>
      <c r="G12" s="18"/>
      <c r="H12" s="23"/>
    </row>
    <row r="13" spans="1:15">
      <c r="A13" s="16"/>
      <c r="B13" s="18"/>
      <c r="C13" s="25"/>
      <c r="D13" s="18"/>
      <c r="E13" s="18"/>
      <c r="F13" s="18"/>
      <c r="G13" s="18"/>
      <c r="H13" s="18"/>
    </row>
    <row r="14" spans="1:15" ht="25.5">
      <c r="A14" s="16"/>
      <c r="B14" s="18"/>
      <c r="C14" s="25"/>
      <c r="D14" s="23"/>
      <c r="E14" s="23"/>
      <c r="F14" s="18"/>
      <c r="G14" s="18"/>
      <c r="H14" s="23" t="s">
        <v>37</v>
      </c>
    </row>
    <row r="15" spans="1:15">
      <c r="A15" s="16"/>
      <c r="B15" s="18"/>
      <c r="C15" s="25"/>
      <c r="D15" s="18"/>
      <c r="E15" s="18"/>
      <c r="F15" s="18"/>
      <c r="G15" s="18"/>
      <c r="H15" s="18"/>
    </row>
    <row r="16" spans="1:15">
      <c r="A16" s="16"/>
      <c r="B16" s="18"/>
      <c r="C16" s="25"/>
      <c r="D16" s="18"/>
      <c r="E16" s="23"/>
      <c r="F16" s="18"/>
      <c r="G16" s="18"/>
      <c r="H16" s="23"/>
    </row>
    <row r="17" spans="1:15">
      <c r="A17" s="16"/>
      <c r="B17" s="18"/>
      <c r="C17" s="25"/>
      <c r="D17" s="18"/>
      <c r="E17" s="18"/>
      <c r="F17" s="18"/>
      <c r="G17" s="18"/>
      <c r="H17" s="18"/>
    </row>
    <row r="18" spans="1:15" ht="25.5">
      <c r="A18" s="16"/>
      <c r="B18" s="18"/>
      <c r="C18" s="25"/>
      <c r="D18" s="18"/>
      <c r="E18" s="23"/>
      <c r="F18" s="18"/>
      <c r="G18" s="18"/>
      <c r="H18" s="23" t="s">
        <v>38</v>
      </c>
    </row>
    <row r="19" spans="1:15">
      <c r="A19" s="16"/>
      <c r="B19" s="18"/>
      <c r="C19" s="25"/>
      <c r="D19" s="18"/>
      <c r="E19" s="18"/>
      <c r="F19" s="18"/>
      <c r="G19" s="18"/>
      <c r="H19" s="18"/>
    </row>
    <row r="20" spans="1:15">
      <c r="A20" s="19"/>
      <c r="B20" s="26"/>
      <c r="C20" s="27"/>
      <c r="D20" s="26"/>
      <c r="E20" s="28" t="s">
        <v>39</v>
      </c>
      <c r="F20" s="26"/>
      <c r="G20" s="26"/>
      <c r="H20" s="26"/>
    </row>
    <row r="21" spans="1:15" ht="76.5">
      <c r="A21" s="29" t="s">
        <v>40</v>
      </c>
      <c r="B21" s="30" t="s">
        <v>41</v>
      </c>
      <c r="C21" s="31" t="s">
        <v>21</v>
      </c>
      <c r="D21" s="31" t="s">
        <v>42</v>
      </c>
      <c r="E21" s="31" t="s">
        <v>43</v>
      </c>
      <c r="F21" s="31" t="s">
        <v>44</v>
      </c>
      <c r="G21" s="31" t="s">
        <v>45</v>
      </c>
      <c r="H21" s="30" t="s">
        <v>46</v>
      </c>
    </row>
    <row r="22" spans="1:15">
      <c r="A22" s="32"/>
      <c r="B22" s="30" t="s">
        <v>47</v>
      </c>
      <c r="C22" s="33"/>
      <c r="D22" s="33"/>
      <c r="E22" s="33"/>
      <c r="F22" s="33"/>
      <c r="G22" s="33"/>
      <c r="H22" s="34"/>
    </row>
    <row r="23" spans="1:15" ht="38.25">
      <c r="A23" s="32"/>
      <c r="B23" s="30" t="s">
        <v>48</v>
      </c>
      <c r="C23" s="33"/>
      <c r="D23" s="33"/>
      <c r="E23" s="33"/>
      <c r="F23" s="33"/>
      <c r="G23" s="33"/>
      <c r="H23" s="30"/>
    </row>
    <row r="24" spans="1:15">
      <c r="A24" s="32"/>
      <c r="B24" s="34"/>
      <c r="C24" s="33"/>
      <c r="D24" s="33"/>
      <c r="E24" s="33"/>
      <c r="F24" s="33"/>
      <c r="G24" s="33"/>
      <c r="H24" s="34"/>
    </row>
    <row r="25" spans="1:15" ht="25.5">
      <c r="A25" s="35"/>
      <c r="B25" s="36"/>
      <c r="C25" s="37"/>
      <c r="D25" s="37"/>
      <c r="E25" s="37"/>
      <c r="F25" s="37"/>
      <c r="G25" s="37"/>
      <c r="H25" s="38" t="s">
        <v>49</v>
      </c>
    </row>
    <row r="26" spans="1:15">
      <c r="A26" s="19" t="s">
        <v>50</v>
      </c>
      <c r="B26" s="28"/>
      <c r="C26" s="28"/>
      <c r="D26" s="28"/>
      <c r="E26" s="28"/>
      <c r="F26" s="28"/>
      <c r="G26" s="28"/>
      <c r="H26" s="28"/>
      <c r="O26" s="5">
        <f>SUM(O27:O200)</f>
        <v>810000</v>
      </c>
    </row>
    <row r="27" spans="1:15" ht="140.25">
      <c r="A27" s="39" t="s">
        <v>51</v>
      </c>
      <c r="B27" s="40" t="s">
        <v>52</v>
      </c>
      <c r="C27" s="41"/>
      <c r="D27" s="41" t="s">
        <v>53</v>
      </c>
      <c r="E27" s="41" t="s">
        <v>54</v>
      </c>
      <c r="F27" s="40" t="s">
        <v>55</v>
      </c>
      <c r="G27" s="41" t="s">
        <v>45</v>
      </c>
      <c r="H27" s="42" t="s">
        <v>56</v>
      </c>
      <c r="I27" s="43" t="s">
        <v>57</v>
      </c>
      <c r="J27" s="43" t="s">
        <v>58</v>
      </c>
      <c r="K27" s="43" t="s">
        <v>59</v>
      </c>
      <c r="L27" s="44" t="s">
        <v>60</v>
      </c>
      <c r="M27" s="44" t="s">
        <v>61</v>
      </c>
      <c r="N27" s="43"/>
      <c r="O27" s="45">
        <v>21000</v>
      </c>
    </row>
    <row r="28" spans="1:15" ht="25.5">
      <c r="A28" s="46"/>
      <c r="B28" s="40"/>
      <c r="C28" s="47"/>
      <c r="D28" s="47"/>
      <c r="E28" s="47"/>
      <c r="F28" s="40"/>
      <c r="G28" s="47"/>
      <c r="H28" s="42"/>
      <c r="I28" s="43" t="s">
        <v>62</v>
      </c>
      <c r="J28" s="43"/>
      <c r="K28" s="43"/>
      <c r="L28" s="44"/>
      <c r="M28" s="44" t="s">
        <v>63</v>
      </c>
      <c r="N28" s="43" t="s">
        <v>64</v>
      </c>
      <c r="O28" s="45">
        <v>12000</v>
      </c>
    </row>
    <row r="29" spans="1:15" ht="38.25">
      <c r="A29" s="46"/>
      <c r="B29" s="40"/>
      <c r="C29" s="47"/>
      <c r="D29" s="47"/>
      <c r="E29" s="47"/>
      <c r="F29" s="40"/>
      <c r="G29" s="47"/>
      <c r="H29" s="42"/>
      <c r="I29" s="43"/>
      <c r="J29" s="43"/>
      <c r="K29" s="43"/>
      <c r="L29" s="44"/>
      <c r="M29" s="44" t="s">
        <v>65</v>
      </c>
      <c r="N29" s="43" t="s">
        <v>66</v>
      </c>
      <c r="O29" s="45">
        <v>30000</v>
      </c>
    </row>
    <row r="30" spans="1:15" ht="51">
      <c r="A30" s="46"/>
      <c r="B30" s="40" t="s">
        <v>67</v>
      </c>
      <c r="C30" s="47"/>
      <c r="D30" s="47"/>
      <c r="E30" s="47"/>
      <c r="F30" s="40" t="s">
        <v>68</v>
      </c>
      <c r="G30" s="47"/>
      <c r="H30" s="48" t="s">
        <v>69</v>
      </c>
      <c r="I30" s="43" t="s">
        <v>70</v>
      </c>
      <c r="J30" s="43" t="s">
        <v>71</v>
      </c>
      <c r="K30" s="43" t="s">
        <v>72</v>
      </c>
      <c r="L30" s="44" t="s">
        <v>73</v>
      </c>
      <c r="M30" s="44"/>
      <c r="N30" s="43" t="s">
        <v>74</v>
      </c>
      <c r="O30" s="45">
        <v>10000</v>
      </c>
    </row>
    <row r="31" spans="1:15" ht="76.5">
      <c r="A31" s="46"/>
      <c r="B31" s="40" t="s">
        <v>75</v>
      </c>
      <c r="C31" s="47"/>
      <c r="D31" s="47"/>
      <c r="E31" s="47"/>
      <c r="F31" s="49"/>
      <c r="G31" s="47"/>
      <c r="H31" s="42"/>
      <c r="I31" s="43"/>
      <c r="J31" s="43"/>
      <c r="K31" s="43"/>
      <c r="L31" s="44" t="s">
        <v>76</v>
      </c>
      <c r="M31" s="44"/>
      <c r="N31" s="43" t="s">
        <v>77</v>
      </c>
      <c r="O31" s="45">
        <v>30000</v>
      </c>
    </row>
    <row r="32" spans="1:15">
      <c r="A32" s="46"/>
      <c r="B32" s="49"/>
      <c r="C32" s="47"/>
      <c r="D32" s="47"/>
      <c r="E32" s="47"/>
      <c r="F32" s="49"/>
      <c r="G32" s="47"/>
      <c r="H32" s="50"/>
      <c r="I32" s="43"/>
      <c r="J32" s="43"/>
      <c r="K32" s="43"/>
      <c r="L32" s="44"/>
      <c r="M32" s="44"/>
      <c r="N32" s="43"/>
      <c r="O32" s="45"/>
    </row>
    <row r="33" spans="1:15">
      <c r="A33" s="51"/>
      <c r="B33" s="52"/>
      <c r="C33" s="53"/>
      <c r="D33" s="53"/>
      <c r="E33" s="53"/>
      <c r="F33" s="52"/>
      <c r="G33" s="53"/>
      <c r="H33" s="48"/>
      <c r="I33" s="43"/>
      <c r="J33" s="43"/>
      <c r="K33" s="43"/>
      <c r="L33" s="44"/>
      <c r="M33" s="44"/>
      <c r="N33" s="43"/>
      <c r="O33" s="45"/>
    </row>
    <row r="34" spans="1:15" ht="38.25">
      <c r="A34" s="54" t="s">
        <v>78</v>
      </c>
      <c r="B34" s="55" t="s">
        <v>79</v>
      </c>
      <c r="C34" s="55" t="s">
        <v>47</v>
      </c>
      <c r="D34" s="55" t="s">
        <v>80</v>
      </c>
      <c r="E34" s="55" t="s">
        <v>81</v>
      </c>
      <c r="F34" s="55" t="s">
        <v>82</v>
      </c>
      <c r="G34" s="55" t="s">
        <v>83</v>
      </c>
      <c r="H34" s="55" t="s">
        <v>84</v>
      </c>
      <c r="I34" s="56"/>
      <c r="J34" s="56"/>
      <c r="K34" s="56"/>
      <c r="L34" s="57"/>
      <c r="M34" s="57"/>
      <c r="N34" s="56"/>
      <c r="O34" s="58"/>
    </row>
    <row r="35" spans="1:15" ht="63.75">
      <c r="A35" s="59"/>
      <c r="B35" s="55" t="s">
        <v>85</v>
      </c>
      <c r="C35" s="55" t="s">
        <v>86</v>
      </c>
      <c r="D35" s="55" t="s">
        <v>87</v>
      </c>
      <c r="E35" s="60" t="s">
        <v>88</v>
      </c>
      <c r="F35" s="55" t="s">
        <v>89</v>
      </c>
      <c r="G35" s="55" t="s">
        <v>90</v>
      </c>
      <c r="H35" s="55" t="s">
        <v>91</v>
      </c>
      <c r="I35" s="56" t="s">
        <v>92</v>
      </c>
      <c r="J35" s="56"/>
      <c r="K35" s="56"/>
      <c r="L35" s="57"/>
      <c r="M35" s="57"/>
      <c r="N35" s="56"/>
      <c r="O35" s="58"/>
    </row>
    <row r="36" spans="1:15" ht="38.25">
      <c r="A36" s="59"/>
      <c r="B36" s="55" t="s">
        <v>93</v>
      </c>
      <c r="C36" s="55" t="s">
        <v>94</v>
      </c>
      <c r="D36" s="55" t="s">
        <v>95</v>
      </c>
      <c r="E36" s="55" t="s">
        <v>96</v>
      </c>
      <c r="F36" s="55" t="s">
        <v>97</v>
      </c>
      <c r="G36" s="55" t="s">
        <v>98</v>
      </c>
      <c r="H36" s="55" t="s">
        <v>99</v>
      </c>
      <c r="I36" s="56"/>
      <c r="J36" s="56"/>
      <c r="K36" s="56"/>
      <c r="L36" s="57"/>
      <c r="M36" s="57"/>
      <c r="N36" s="56"/>
      <c r="O36" s="58"/>
    </row>
    <row r="37" spans="1:15" ht="51">
      <c r="A37" s="59"/>
      <c r="B37" s="55"/>
      <c r="C37" s="55" t="s">
        <v>100</v>
      </c>
      <c r="D37" s="55" t="s">
        <v>101</v>
      </c>
      <c r="E37" s="60" t="s">
        <v>102</v>
      </c>
      <c r="F37" s="55" t="s">
        <v>103</v>
      </c>
      <c r="G37" s="55" t="s">
        <v>104</v>
      </c>
      <c r="H37" s="55" t="s">
        <v>105</v>
      </c>
      <c r="I37" s="56"/>
      <c r="J37" s="56"/>
      <c r="K37" s="56"/>
      <c r="L37" s="57"/>
      <c r="M37" s="57"/>
      <c r="N37" s="56"/>
      <c r="O37" s="58"/>
    </row>
    <row r="38" spans="1:15" ht="51">
      <c r="A38" s="59"/>
      <c r="B38" s="60"/>
      <c r="C38" s="55" t="s">
        <v>106</v>
      </c>
      <c r="D38" s="60"/>
      <c r="E38" s="55"/>
      <c r="F38" s="55"/>
      <c r="G38" s="55" t="s">
        <v>107</v>
      </c>
      <c r="H38" s="55"/>
      <c r="I38" s="56"/>
      <c r="J38" s="56"/>
      <c r="K38" s="56"/>
      <c r="L38" s="57"/>
      <c r="M38" s="57"/>
      <c r="N38" s="56"/>
      <c r="O38" s="58"/>
    </row>
    <row r="39" spans="1:15">
      <c r="A39" s="59"/>
      <c r="B39" s="60"/>
      <c r="C39" s="60"/>
      <c r="D39" s="60"/>
      <c r="E39" s="60"/>
      <c r="F39" s="60"/>
      <c r="G39" s="55" t="s">
        <v>108</v>
      </c>
      <c r="H39" s="60"/>
      <c r="I39" s="56"/>
      <c r="J39" s="56"/>
      <c r="K39" s="56"/>
      <c r="L39" s="57"/>
      <c r="M39" s="57"/>
      <c r="N39" s="56"/>
      <c r="O39" s="58"/>
    </row>
    <row r="40" spans="1:15">
      <c r="A40" s="59"/>
      <c r="B40" s="60"/>
      <c r="C40" s="60"/>
      <c r="D40" s="60"/>
      <c r="E40" s="55"/>
      <c r="F40" s="55"/>
      <c r="G40" s="55"/>
      <c r="H40" s="55"/>
      <c r="I40" s="56"/>
      <c r="J40" s="56"/>
      <c r="K40" s="56"/>
      <c r="L40" s="57"/>
      <c r="M40" s="57"/>
      <c r="N40" s="56"/>
      <c r="O40" s="58"/>
    </row>
    <row r="41" spans="1:15">
      <c r="A41" s="59"/>
      <c r="B41" s="60"/>
      <c r="C41" s="60"/>
      <c r="D41" s="60"/>
      <c r="E41" s="60"/>
      <c r="F41" s="60"/>
      <c r="G41" s="60"/>
      <c r="H41" s="60"/>
      <c r="I41" s="56"/>
      <c r="J41" s="56"/>
      <c r="K41" s="56"/>
      <c r="L41" s="57"/>
      <c r="M41" s="57"/>
      <c r="N41" s="56"/>
      <c r="O41" s="58"/>
    </row>
    <row r="42" spans="1:15">
      <c r="A42" s="59"/>
      <c r="B42" s="60"/>
      <c r="C42" s="60"/>
      <c r="D42" s="60"/>
      <c r="E42" s="55"/>
      <c r="F42" s="55"/>
      <c r="G42" s="55"/>
      <c r="H42" s="55"/>
      <c r="I42" s="56"/>
      <c r="J42" s="56"/>
      <c r="K42" s="56"/>
      <c r="L42" s="57"/>
      <c r="M42" s="57"/>
      <c r="N42" s="56"/>
      <c r="O42" s="58"/>
    </row>
    <row r="43" spans="1:15">
      <c r="A43" s="59"/>
      <c r="B43" s="60"/>
      <c r="C43" s="60"/>
      <c r="D43" s="60"/>
      <c r="E43" s="60"/>
      <c r="F43" s="60"/>
      <c r="G43" s="60"/>
      <c r="H43" s="60"/>
      <c r="I43" s="56"/>
      <c r="J43" s="56"/>
      <c r="K43" s="56"/>
      <c r="L43" s="57"/>
      <c r="M43" s="57"/>
      <c r="N43" s="56"/>
      <c r="O43" s="58"/>
    </row>
    <row r="44" spans="1:15">
      <c r="A44" s="59"/>
      <c r="B44" s="60"/>
      <c r="C44" s="60"/>
      <c r="D44" s="60"/>
      <c r="E44" s="55"/>
      <c r="F44" s="55"/>
      <c r="G44" s="55"/>
      <c r="H44" s="55"/>
      <c r="I44" s="56"/>
      <c r="J44" s="56"/>
      <c r="K44" s="56"/>
      <c r="L44" s="57"/>
      <c r="M44" s="57"/>
      <c r="N44" s="56"/>
      <c r="O44" s="58"/>
    </row>
    <row r="45" spans="1:15">
      <c r="A45" s="59"/>
      <c r="B45" s="60"/>
      <c r="C45" s="60"/>
      <c r="D45" s="60"/>
      <c r="E45" s="60"/>
      <c r="F45" s="60"/>
      <c r="G45" s="60"/>
      <c r="H45" s="60"/>
      <c r="I45" s="56"/>
      <c r="J45" s="56"/>
      <c r="K45" s="56"/>
      <c r="L45" s="57"/>
      <c r="M45" s="57"/>
      <c r="N45" s="56"/>
      <c r="O45" s="58"/>
    </row>
    <row r="46" spans="1:15">
      <c r="A46" s="59"/>
      <c r="B46" s="60"/>
      <c r="C46" s="60"/>
      <c r="D46" s="60"/>
      <c r="E46" s="55"/>
      <c r="F46" s="55"/>
      <c r="G46" s="55"/>
      <c r="H46" s="55"/>
      <c r="I46" s="56"/>
      <c r="J46" s="56"/>
      <c r="K46" s="56"/>
      <c r="L46" s="57"/>
      <c r="M46" s="57"/>
      <c r="N46" s="56"/>
      <c r="O46" s="58"/>
    </row>
    <row r="47" spans="1:15">
      <c r="A47" s="59"/>
      <c r="B47" s="60"/>
      <c r="C47" s="60"/>
      <c r="D47" s="60"/>
      <c r="E47" s="60"/>
      <c r="F47" s="55"/>
      <c r="G47" s="60"/>
      <c r="H47" s="60"/>
      <c r="I47" s="56"/>
      <c r="J47" s="56"/>
      <c r="K47" s="56"/>
      <c r="L47" s="57"/>
      <c r="M47" s="57"/>
      <c r="N47" s="56"/>
      <c r="O47" s="58"/>
    </row>
    <row r="48" spans="1:15">
      <c r="A48" s="59"/>
      <c r="B48" s="60"/>
      <c r="C48" s="60"/>
      <c r="D48" s="60"/>
      <c r="E48" s="55"/>
      <c r="F48" s="60"/>
      <c r="G48" s="55"/>
      <c r="H48" s="60"/>
      <c r="I48" s="56"/>
      <c r="J48" s="56"/>
      <c r="K48" s="56"/>
      <c r="L48" s="57"/>
      <c r="M48" s="57"/>
      <c r="N48" s="56"/>
      <c r="O48" s="58"/>
    </row>
    <row r="49" spans="1:15">
      <c r="A49" s="59"/>
      <c r="B49" s="60"/>
      <c r="C49" s="60"/>
      <c r="D49" s="60"/>
      <c r="E49" s="55"/>
      <c r="F49" s="60"/>
      <c r="G49" s="60"/>
      <c r="H49" s="60"/>
      <c r="I49" s="56"/>
      <c r="J49" s="56"/>
      <c r="K49" s="56"/>
      <c r="L49" s="57"/>
      <c r="M49" s="57"/>
      <c r="N49" s="56"/>
      <c r="O49" s="58"/>
    </row>
    <row r="50" spans="1:15">
      <c r="A50" s="59"/>
      <c r="B50" s="60"/>
      <c r="C50" s="60"/>
      <c r="D50" s="60"/>
      <c r="E50" s="60"/>
      <c r="F50" s="60"/>
      <c r="G50" s="60"/>
      <c r="H50" s="60"/>
      <c r="I50" s="56"/>
      <c r="J50" s="56"/>
      <c r="K50" s="56"/>
      <c r="L50" s="57"/>
      <c r="M50" s="57"/>
      <c r="N50" s="56"/>
      <c r="O50" s="58"/>
    </row>
    <row r="51" spans="1:15">
      <c r="A51" s="61"/>
      <c r="B51" s="62"/>
      <c r="C51" s="62"/>
      <c r="D51" s="62"/>
      <c r="E51" s="63"/>
      <c r="F51" s="62"/>
      <c r="G51" s="62"/>
      <c r="H51" s="62"/>
      <c r="I51" s="56"/>
      <c r="J51" s="56"/>
      <c r="K51" s="56"/>
      <c r="L51" s="57"/>
      <c r="M51" s="57"/>
      <c r="N51" s="56"/>
      <c r="O51" s="58"/>
    </row>
    <row r="52" spans="1:15" ht="51">
      <c r="A52" s="39" t="s">
        <v>109</v>
      </c>
      <c r="B52" s="40" t="s">
        <v>79</v>
      </c>
      <c r="C52" s="40" t="s">
        <v>47</v>
      </c>
      <c r="D52" s="40" t="s">
        <v>110</v>
      </c>
      <c r="E52" s="40" t="s">
        <v>111</v>
      </c>
      <c r="F52" s="40" t="s">
        <v>112</v>
      </c>
      <c r="G52" s="41" t="s">
        <v>83</v>
      </c>
      <c r="H52" s="41" t="s">
        <v>113</v>
      </c>
      <c r="I52" s="64"/>
      <c r="J52" s="64"/>
      <c r="K52" s="64"/>
      <c r="L52" s="65" t="s">
        <v>114</v>
      </c>
      <c r="M52" s="65" t="s">
        <v>115</v>
      </c>
      <c r="N52" s="64" t="s">
        <v>116</v>
      </c>
      <c r="O52" s="66">
        <v>200000</v>
      </c>
    </row>
    <row r="53" spans="1:15" ht="51">
      <c r="A53" s="46"/>
      <c r="B53" s="40" t="s">
        <v>117</v>
      </c>
      <c r="C53" s="40" t="s">
        <v>67</v>
      </c>
      <c r="D53" s="40"/>
      <c r="E53" s="49"/>
      <c r="F53" s="40" t="s">
        <v>118</v>
      </c>
      <c r="G53" s="47"/>
      <c r="H53" s="47"/>
      <c r="I53" s="64"/>
      <c r="J53" s="64"/>
      <c r="K53" s="64"/>
      <c r="L53" s="65" t="s">
        <v>119</v>
      </c>
      <c r="M53" s="65" t="s">
        <v>120</v>
      </c>
      <c r="N53" s="64"/>
      <c r="O53" s="66">
        <v>40000</v>
      </c>
    </row>
    <row r="54" spans="1:15" ht="38.25">
      <c r="A54" s="46"/>
      <c r="B54" s="40" t="s">
        <v>31</v>
      </c>
      <c r="C54" s="49"/>
      <c r="D54" s="40" t="s">
        <v>121</v>
      </c>
      <c r="E54" s="40"/>
      <c r="F54" s="40" t="s">
        <v>122</v>
      </c>
      <c r="G54" s="47"/>
      <c r="H54" s="47"/>
      <c r="I54" s="64"/>
      <c r="J54" s="64"/>
      <c r="K54" s="64"/>
      <c r="L54" s="65" t="s">
        <v>123</v>
      </c>
      <c r="M54" s="65"/>
      <c r="N54" s="64"/>
      <c r="O54" s="66"/>
    </row>
    <row r="55" spans="1:15">
      <c r="A55" s="46"/>
      <c r="B55" s="40"/>
      <c r="C55" s="49"/>
      <c r="D55" s="40"/>
      <c r="E55" s="49"/>
      <c r="F55" s="49"/>
      <c r="G55" s="47"/>
      <c r="H55" s="47"/>
      <c r="I55" s="64"/>
      <c r="J55" s="64"/>
      <c r="K55" s="64"/>
      <c r="L55" s="65"/>
      <c r="M55" s="65"/>
      <c r="N55" s="64"/>
      <c r="O55" s="66"/>
    </row>
    <row r="56" spans="1:15">
      <c r="A56" s="46"/>
      <c r="B56" s="49"/>
      <c r="C56" s="49"/>
      <c r="D56" s="40"/>
      <c r="E56" s="40"/>
      <c r="F56" s="49"/>
      <c r="G56" s="47"/>
      <c r="H56" s="47"/>
      <c r="I56" s="64"/>
      <c r="J56" s="64"/>
      <c r="K56" s="64"/>
      <c r="L56" s="65"/>
      <c r="M56" s="65"/>
      <c r="N56" s="64"/>
      <c r="O56" s="66"/>
    </row>
    <row r="57" spans="1:15">
      <c r="A57" s="46"/>
      <c r="B57" s="49"/>
      <c r="C57" s="49"/>
      <c r="D57" s="40"/>
      <c r="E57" s="49"/>
      <c r="F57" s="49"/>
      <c r="G57" s="47"/>
      <c r="H57" s="47"/>
      <c r="I57" s="64"/>
      <c r="J57" s="64"/>
      <c r="K57" s="64"/>
      <c r="L57" s="65"/>
      <c r="M57" s="65"/>
      <c r="N57" s="64"/>
      <c r="O57" s="66"/>
    </row>
    <row r="58" spans="1:15">
      <c r="A58" s="46"/>
      <c r="B58" s="49"/>
      <c r="C58" s="49"/>
      <c r="D58" s="40" t="s">
        <v>124</v>
      </c>
      <c r="E58" s="40" t="s">
        <v>125</v>
      </c>
      <c r="F58" s="49"/>
      <c r="G58" s="47"/>
      <c r="H58" s="47"/>
      <c r="I58" s="64"/>
      <c r="J58" s="64"/>
      <c r="K58" s="64"/>
      <c r="L58" s="65"/>
      <c r="M58" s="65"/>
      <c r="N58" s="64"/>
      <c r="O58" s="66"/>
    </row>
    <row r="59" spans="1:15">
      <c r="A59" s="46"/>
      <c r="B59" s="49"/>
      <c r="C59" s="49"/>
      <c r="D59" s="49"/>
      <c r="E59" s="49"/>
      <c r="F59" s="49"/>
      <c r="G59" s="47"/>
      <c r="H59" s="47"/>
      <c r="I59" s="64"/>
      <c r="J59" s="64"/>
      <c r="K59" s="64"/>
      <c r="L59" s="65"/>
      <c r="M59" s="65"/>
      <c r="N59" s="64"/>
      <c r="O59" s="66"/>
    </row>
    <row r="60" spans="1:15">
      <c r="A60" s="46"/>
      <c r="B60" s="49"/>
      <c r="C60" s="49"/>
      <c r="D60" s="49"/>
      <c r="E60" s="40"/>
      <c r="F60" s="49"/>
      <c r="G60" s="47"/>
      <c r="H60" s="47"/>
      <c r="I60" s="64"/>
      <c r="J60" s="64"/>
      <c r="K60" s="64"/>
      <c r="L60" s="65"/>
      <c r="M60" s="65"/>
      <c r="N60" s="64"/>
      <c r="O60" s="66"/>
    </row>
    <row r="61" spans="1:15">
      <c r="A61" s="46"/>
      <c r="B61" s="49"/>
      <c r="C61" s="49"/>
      <c r="D61" s="49"/>
      <c r="E61" s="49"/>
      <c r="F61" s="49"/>
      <c r="G61" s="47"/>
      <c r="H61" s="47"/>
      <c r="I61" s="64"/>
      <c r="J61" s="64"/>
      <c r="K61" s="64"/>
      <c r="L61" s="65"/>
      <c r="M61" s="65"/>
      <c r="N61" s="64"/>
      <c r="O61" s="66"/>
    </row>
    <row r="62" spans="1:15">
      <c r="A62" s="46"/>
      <c r="B62" s="49"/>
      <c r="C62" s="49"/>
      <c r="D62" s="49"/>
      <c r="E62" s="40"/>
      <c r="F62" s="49"/>
      <c r="G62" s="47"/>
      <c r="H62" s="47"/>
      <c r="I62" s="64"/>
      <c r="J62" s="64"/>
      <c r="K62" s="64"/>
      <c r="L62" s="65"/>
      <c r="M62" s="65"/>
      <c r="N62" s="64"/>
      <c r="O62" s="66"/>
    </row>
    <row r="63" spans="1:15">
      <c r="A63" s="46"/>
      <c r="B63" s="49"/>
      <c r="C63" s="49"/>
      <c r="D63" s="49"/>
      <c r="E63" s="49"/>
      <c r="F63" s="49"/>
      <c r="G63" s="47"/>
      <c r="H63" s="47"/>
      <c r="I63" s="64"/>
      <c r="J63" s="64"/>
      <c r="K63" s="64"/>
      <c r="L63" s="65"/>
      <c r="M63" s="65"/>
      <c r="N63" s="64"/>
      <c r="O63" s="66"/>
    </row>
    <row r="64" spans="1:15">
      <c r="A64" s="46"/>
      <c r="B64" s="49"/>
      <c r="C64" s="49"/>
      <c r="D64" s="49"/>
      <c r="E64" s="40"/>
      <c r="F64" s="49"/>
      <c r="G64" s="47"/>
      <c r="H64" s="47"/>
      <c r="I64" s="64"/>
      <c r="J64" s="64"/>
      <c r="K64" s="64"/>
      <c r="L64" s="65"/>
      <c r="M64" s="65"/>
      <c r="N64" s="64"/>
      <c r="O64" s="66"/>
    </row>
    <row r="65" spans="1:15">
      <c r="A65" s="46"/>
      <c r="B65" s="49"/>
      <c r="C65" s="49"/>
      <c r="D65" s="49"/>
      <c r="E65" s="49"/>
      <c r="F65" s="49"/>
      <c r="G65" s="47"/>
      <c r="H65" s="47"/>
      <c r="I65" s="64"/>
      <c r="J65" s="64"/>
      <c r="K65" s="64"/>
      <c r="L65" s="65"/>
      <c r="M65" s="65"/>
      <c r="N65" s="64"/>
      <c r="O65" s="66"/>
    </row>
    <row r="66" spans="1:15">
      <c r="A66" s="46"/>
      <c r="B66" s="49"/>
      <c r="C66" s="49"/>
      <c r="D66" s="49"/>
      <c r="E66" s="40"/>
      <c r="F66" s="49"/>
      <c r="G66" s="47"/>
      <c r="H66" s="47"/>
      <c r="I66" s="64"/>
      <c r="J66" s="64"/>
      <c r="K66" s="64"/>
      <c r="L66" s="65"/>
      <c r="M66" s="65"/>
      <c r="N66" s="64"/>
      <c r="O66" s="66"/>
    </row>
    <row r="67" spans="1:15">
      <c r="A67" s="46"/>
      <c r="B67" s="49"/>
      <c r="C67" s="49"/>
      <c r="D67" s="49"/>
      <c r="E67" s="49"/>
      <c r="F67" s="49"/>
      <c r="G67" s="47"/>
      <c r="H67" s="47"/>
      <c r="I67" s="64"/>
      <c r="J67" s="64"/>
      <c r="K67" s="64"/>
      <c r="L67" s="65"/>
      <c r="M67" s="65"/>
      <c r="N67" s="64"/>
      <c r="O67" s="66"/>
    </row>
    <row r="68" spans="1:15" ht="25.5">
      <c r="A68" s="51"/>
      <c r="B68" s="52"/>
      <c r="C68" s="52"/>
      <c r="D68" s="52"/>
      <c r="E68" s="67" t="s">
        <v>126</v>
      </c>
      <c r="F68" s="52"/>
      <c r="G68" s="53"/>
      <c r="H68" s="53"/>
      <c r="I68" s="64"/>
      <c r="J68" s="64"/>
      <c r="K68" s="64"/>
      <c r="L68" s="65"/>
      <c r="M68" s="65"/>
      <c r="N68" s="64"/>
      <c r="O68" s="66"/>
    </row>
    <row r="69" spans="1:15" ht="63.75">
      <c r="A69" s="39" t="s">
        <v>127</v>
      </c>
      <c r="B69" s="40" t="s">
        <v>128</v>
      </c>
      <c r="C69" s="41" t="s">
        <v>129</v>
      </c>
      <c r="D69" s="41" t="s">
        <v>130</v>
      </c>
      <c r="E69" s="41" t="s">
        <v>131</v>
      </c>
      <c r="F69" s="41" t="s">
        <v>132</v>
      </c>
      <c r="G69" s="41" t="s">
        <v>133</v>
      </c>
      <c r="H69" s="40" t="s">
        <v>134</v>
      </c>
      <c r="I69" s="64" t="s">
        <v>27</v>
      </c>
      <c r="J69" s="64"/>
      <c r="K69" s="64"/>
      <c r="L69" s="65" t="s">
        <v>135</v>
      </c>
      <c r="M69" s="65" t="s">
        <v>136</v>
      </c>
      <c r="N69" s="64" t="s">
        <v>137</v>
      </c>
      <c r="O69" s="66">
        <v>2000</v>
      </c>
    </row>
    <row r="70" spans="1:15" ht="25.5">
      <c r="A70" s="46"/>
      <c r="B70" s="40" t="s">
        <v>138</v>
      </c>
      <c r="C70" s="47"/>
      <c r="D70" s="47"/>
      <c r="E70" s="47"/>
      <c r="F70" s="47"/>
      <c r="G70" s="47"/>
      <c r="H70" s="49"/>
      <c r="I70" s="64"/>
      <c r="J70" s="64"/>
      <c r="K70" s="64"/>
      <c r="L70" s="65" t="s">
        <v>139</v>
      </c>
      <c r="M70" s="64" t="s">
        <v>140</v>
      </c>
      <c r="N70" s="64"/>
      <c r="O70" s="66">
        <v>10000</v>
      </c>
    </row>
    <row r="71" spans="1:15" ht="25.5">
      <c r="A71" s="46"/>
      <c r="B71" s="40" t="s">
        <v>141</v>
      </c>
      <c r="C71" s="47"/>
      <c r="D71" s="47"/>
      <c r="E71" s="47"/>
      <c r="F71" s="47"/>
      <c r="G71" s="47"/>
      <c r="H71" s="40"/>
      <c r="I71" s="64"/>
      <c r="J71" s="64"/>
      <c r="K71" s="64"/>
      <c r="L71" s="65" t="s">
        <v>142</v>
      </c>
      <c r="M71" s="65" t="s">
        <v>143</v>
      </c>
      <c r="N71" s="64"/>
      <c r="O71" s="66">
        <v>200000</v>
      </c>
    </row>
    <row r="72" spans="1:15">
      <c r="A72" s="46"/>
      <c r="B72" s="49"/>
      <c r="C72" s="47"/>
      <c r="D72" s="47"/>
      <c r="E72" s="47"/>
      <c r="F72" s="47"/>
      <c r="G72" s="47"/>
      <c r="H72" s="49"/>
      <c r="I72" s="64"/>
      <c r="J72" s="64"/>
      <c r="K72" s="64"/>
      <c r="L72" s="65"/>
      <c r="M72" s="65"/>
      <c r="N72" s="64"/>
      <c r="O72" s="66"/>
    </row>
    <row r="73" spans="1:15" ht="38.25">
      <c r="A73" s="51"/>
      <c r="B73" s="67"/>
      <c r="C73" s="53"/>
      <c r="D73" s="53"/>
      <c r="E73" s="53"/>
      <c r="F73" s="53"/>
      <c r="G73" s="53"/>
      <c r="H73" s="67" t="s">
        <v>144</v>
      </c>
      <c r="I73" s="64"/>
      <c r="J73" s="64"/>
      <c r="K73" s="64"/>
      <c r="L73" s="65" t="s">
        <v>145</v>
      </c>
      <c r="M73" s="65"/>
      <c r="N73" s="64" t="s">
        <v>146</v>
      </c>
      <c r="O73" s="66">
        <v>10000</v>
      </c>
    </row>
    <row r="74" spans="1:15" ht="51">
      <c r="A74" s="12" t="s">
        <v>147</v>
      </c>
      <c r="B74" s="68" t="s">
        <v>79</v>
      </c>
      <c r="C74" s="69" t="s">
        <v>148</v>
      </c>
      <c r="D74" s="69" t="s">
        <v>149</v>
      </c>
      <c r="E74" s="69" t="s">
        <v>150</v>
      </c>
      <c r="F74" s="69" t="s">
        <v>151</v>
      </c>
      <c r="G74" s="69" t="s">
        <v>83</v>
      </c>
      <c r="H74" s="69" t="s">
        <v>152</v>
      </c>
    </row>
    <row r="75" spans="1:15">
      <c r="A75" s="16"/>
      <c r="B75" s="68" t="s">
        <v>153</v>
      </c>
      <c r="C75" s="70"/>
      <c r="D75" s="70"/>
      <c r="E75" s="70"/>
      <c r="F75" s="70"/>
      <c r="G75" s="70"/>
      <c r="H75" s="70"/>
    </row>
    <row r="76" spans="1:15">
      <c r="A76" s="19"/>
      <c r="B76" s="71" t="s">
        <v>31</v>
      </c>
      <c r="C76" s="72"/>
      <c r="D76" s="72"/>
      <c r="E76" s="72"/>
      <c r="F76" s="72"/>
      <c r="G76" s="72"/>
      <c r="H76" s="72"/>
    </row>
    <row r="77" spans="1:15" ht="102">
      <c r="A77" s="29" t="s">
        <v>154</v>
      </c>
      <c r="B77" s="30" t="s">
        <v>79</v>
      </c>
      <c r="C77" s="31" t="s">
        <v>155</v>
      </c>
      <c r="D77" s="31" t="s">
        <v>156</v>
      </c>
      <c r="E77" s="31" t="s">
        <v>157</v>
      </c>
      <c r="F77" s="31" t="s">
        <v>158</v>
      </c>
      <c r="G77" s="31" t="s">
        <v>159</v>
      </c>
      <c r="H77" s="30" t="s">
        <v>160</v>
      </c>
    </row>
    <row r="78" spans="1:15" ht="38.25">
      <c r="A78" s="32"/>
      <c r="B78" s="30" t="s">
        <v>161</v>
      </c>
      <c r="C78" s="33"/>
      <c r="D78" s="33"/>
      <c r="E78" s="33"/>
      <c r="F78" s="33"/>
      <c r="G78" s="33"/>
      <c r="H78" s="34"/>
    </row>
    <row r="79" spans="1:15">
      <c r="A79" s="32"/>
      <c r="B79" s="30" t="s">
        <v>31</v>
      </c>
      <c r="C79" s="33"/>
      <c r="D79" s="33"/>
      <c r="E79" s="33"/>
      <c r="F79" s="33"/>
      <c r="G79" s="33"/>
      <c r="H79" s="30"/>
    </row>
    <row r="80" spans="1:15">
      <c r="A80" s="32"/>
      <c r="B80" s="34"/>
      <c r="C80" s="33"/>
      <c r="D80" s="33"/>
      <c r="E80" s="33"/>
      <c r="F80" s="33"/>
      <c r="G80" s="33"/>
      <c r="H80" s="34"/>
    </row>
    <row r="81" spans="1:15">
      <c r="A81" s="35"/>
      <c r="B81" s="38"/>
      <c r="C81" s="37"/>
      <c r="D81" s="37"/>
      <c r="E81" s="37"/>
      <c r="F81" s="37"/>
      <c r="G81" s="37"/>
      <c r="H81" s="38" t="s">
        <v>162</v>
      </c>
    </row>
    <row r="82" spans="1:15">
      <c r="A82" s="19" t="s">
        <v>50</v>
      </c>
      <c r="B82" s="28"/>
      <c r="C82" s="28"/>
      <c r="D82" s="28"/>
      <c r="E82" s="28"/>
      <c r="F82" s="28"/>
      <c r="G82" s="28"/>
      <c r="H82" s="28"/>
    </row>
    <row r="83" spans="1:15" ht="89.25">
      <c r="A83" s="39" t="s">
        <v>163</v>
      </c>
      <c r="B83" s="41" t="s">
        <v>164</v>
      </c>
      <c r="C83" s="41" t="s">
        <v>165</v>
      </c>
      <c r="D83" s="41" t="s">
        <v>166</v>
      </c>
      <c r="E83" s="41" t="s">
        <v>167</v>
      </c>
      <c r="F83" s="41" t="s">
        <v>168</v>
      </c>
      <c r="G83" s="41" t="s">
        <v>169</v>
      </c>
      <c r="H83" s="41" t="s">
        <v>170</v>
      </c>
      <c r="I83" s="64" t="s">
        <v>171</v>
      </c>
      <c r="J83" s="64"/>
      <c r="K83" s="64" t="s">
        <v>172</v>
      </c>
      <c r="L83" s="41" t="s">
        <v>168</v>
      </c>
      <c r="M83" s="65"/>
      <c r="N83" s="64"/>
      <c r="O83" s="66"/>
    </row>
    <row r="84" spans="1:15" ht="51">
      <c r="A84" s="46"/>
      <c r="B84" s="47"/>
      <c r="C84" s="47"/>
      <c r="D84" s="47"/>
      <c r="E84" s="47"/>
      <c r="F84" s="47"/>
      <c r="G84" s="47"/>
      <c r="H84" s="47"/>
      <c r="I84" s="64"/>
      <c r="J84" s="64"/>
      <c r="K84" s="64"/>
      <c r="L84" s="73" t="s">
        <v>173</v>
      </c>
      <c r="M84" s="73" t="s">
        <v>174</v>
      </c>
      <c r="N84" s="64" t="s">
        <v>175</v>
      </c>
      <c r="O84" s="66"/>
    </row>
    <row r="85" spans="1:15" ht="89.25">
      <c r="A85" s="46"/>
      <c r="B85" s="47"/>
      <c r="C85" s="47"/>
      <c r="D85" s="47"/>
      <c r="E85" s="47"/>
      <c r="F85" s="47"/>
      <c r="G85" s="47"/>
      <c r="H85" s="47"/>
      <c r="I85" s="64"/>
      <c r="J85" s="64"/>
      <c r="K85" s="64"/>
      <c r="L85" s="65" t="s">
        <v>176</v>
      </c>
      <c r="M85" s="65"/>
      <c r="N85" s="64" t="s">
        <v>177</v>
      </c>
      <c r="O85" s="66">
        <v>150000</v>
      </c>
    </row>
    <row r="86" spans="1:15" ht="38.25">
      <c r="A86" s="46"/>
      <c r="B86" s="47"/>
      <c r="C86" s="47"/>
      <c r="D86" s="47"/>
      <c r="E86" s="47"/>
      <c r="F86" s="47"/>
      <c r="G86" s="47"/>
      <c r="H86" s="47"/>
      <c r="I86" s="64"/>
      <c r="J86" s="64"/>
      <c r="K86" s="64"/>
      <c r="L86" s="65" t="s">
        <v>178</v>
      </c>
      <c r="M86" s="65"/>
      <c r="N86" s="64" t="s">
        <v>179</v>
      </c>
      <c r="O86" s="66">
        <v>25000</v>
      </c>
    </row>
    <row r="87" spans="1:15">
      <c r="A87" s="51"/>
      <c r="B87" s="53"/>
      <c r="C87" s="53"/>
      <c r="D87" s="53"/>
      <c r="E87" s="53"/>
      <c r="F87" s="53"/>
      <c r="G87" s="53"/>
      <c r="H87" s="53"/>
      <c r="I87" s="64"/>
      <c r="J87" s="64"/>
      <c r="K87" s="64"/>
      <c r="L87" s="65"/>
      <c r="M87" s="65"/>
      <c r="N87" s="64"/>
      <c r="O87" s="66"/>
    </row>
    <row r="88" spans="1:15" ht="63.75">
      <c r="A88" s="54" t="s">
        <v>180</v>
      </c>
      <c r="B88" s="55" t="s">
        <v>181</v>
      </c>
      <c r="C88" s="55" t="s">
        <v>182</v>
      </c>
      <c r="D88" s="55" t="s">
        <v>183</v>
      </c>
      <c r="E88" s="55" t="s">
        <v>184</v>
      </c>
      <c r="F88" s="55" t="s">
        <v>185</v>
      </c>
      <c r="G88" s="74" t="s">
        <v>186</v>
      </c>
      <c r="H88" s="55" t="s">
        <v>187</v>
      </c>
      <c r="I88" s="56"/>
      <c r="J88" s="56"/>
      <c r="K88" s="56"/>
      <c r="L88" s="57"/>
      <c r="M88" s="57"/>
      <c r="N88" s="56"/>
      <c r="O88" s="58"/>
    </row>
    <row r="89" spans="1:15" ht="25.5">
      <c r="A89" s="59"/>
      <c r="B89" s="55" t="s">
        <v>188</v>
      </c>
      <c r="C89" s="55" t="s">
        <v>189</v>
      </c>
      <c r="D89" s="55" t="s">
        <v>190</v>
      </c>
      <c r="E89" s="55" t="s">
        <v>191</v>
      </c>
      <c r="F89" s="55" t="s">
        <v>192</v>
      </c>
      <c r="G89" s="75"/>
      <c r="H89" s="60"/>
      <c r="I89" s="56"/>
      <c r="J89" s="56"/>
      <c r="K89" s="56"/>
      <c r="L89" s="57"/>
      <c r="M89" s="57"/>
      <c r="N89" s="56"/>
      <c r="O89" s="58"/>
    </row>
    <row r="90" spans="1:15">
      <c r="A90" s="59"/>
      <c r="B90" s="55" t="s">
        <v>31</v>
      </c>
      <c r="C90" s="55"/>
      <c r="D90" s="55"/>
      <c r="E90" s="55"/>
      <c r="F90" s="55"/>
      <c r="G90" s="75"/>
      <c r="H90" s="55"/>
      <c r="I90" s="56"/>
      <c r="J90" s="56"/>
      <c r="K90" s="56"/>
      <c r="L90" s="57"/>
      <c r="M90" s="57"/>
      <c r="N90" s="56"/>
      <c r="O90" s="58"/>
    </row>
    <row r="91" spans="1:15" ht="38.25">
      <c r="A91" s="59"/>
      <c r="B91" s="60"/>
      <c r="C91" s="60"/>
      <c r="D91" s="55" t="s">
        <v>193</v>
      </c>
      <c r="E91" s="63" t="s">
        <v>194</v>
      </c>
      <c r="F91" s="55" t="s">
        <v>195</v>
      </c>
      <c r="G91" s="75"/>
      <c r="H91" s="60"/>
      <c r="I91" s="56"/>
      <c r="J91" s="56"/>
      <c r="K91" s="56"/>
      <c r="L91" s="57"/>
      <c r="M91" s="57"/>
      <c r="N91" s="56"/>
      <c r="O91" s="58"/>
    </row>
    <row r="92" spans="1:15">
      <c r="A92" s="59"/>
      <c r="B92" s="60"/>
      <c r="C92" s="60"/>
      <c r="D92" s="60"/>
      <c r="E92" s="55"/>
      <c r="F92" s="55"/>
      <c r="G92" s="75"/>
      <c r="H92" s="55" t="s">
        <v>196</v>
      </c>
      <c r="I92" s="56"/>
      <c r="J92" s="56"/>
      <c r="K92" s="56"/>
      <c r="L92" s="57"/>
      <c r="M92" s="57"/>
      <c r="N92" s="56"/>
      <c r="O92" s="58"/>
    </row>
    <row r="93" spans="1:15">
      <c r="A93" s="59"/>
      <c r="B93" s="60"/>
      <c r="C93" s="60"/>
      <c r="D93" s="60"/>
      <c r="E93" s="60"/>
      <c r="F93" s="60"/>
      <c r="G93" s="75"/>
      <c r="H93" s="60"/>
      <c r="I93" s="56"/>
      <c r="J93" s="56"/>
      <c r="K93" s="56"/>
      <c r="L93" s="57"/>
      <c r="M93" s="57"/>
      <c r="N93" s="56"/>
      <c r="O93" s="58"/>
    </row>
    <row r="94" spans="1:15">
      <c r="A94" s="59"/>
      <c r="B94" s="60"/>
      <c r="C94" s="60"/>
      <c r="D94" s="60"/>
      <c r="E94" s="55"/>
      <c r="F94" s="55"/>
      <c r="G94" s="75"/>
      <c r="H94" s="60"/>
      <c r="I94" s="56"/>
      <c r="J94" s="56"/>
      <c r="K94" s="56"/>
      <c r="L94" s="57"/>
      <c r="M94" s="57"/>
      <c r="N94" s="56"/>
      <c r="O94" s="58"/>
    </row>
    <row r="95" spans="1:15">
      <c r="A95" s="59"/>
      <c r="B95" s="60"/>
      <c r="C95" s="60"/>
      <c r="D95" s="60"/>
      <c r="E95" s="60"/>
      <c r="F95" s="55"/>
      <c r="G95" s="75"/>
      <c r="H95" s="60"/>
      <c r="I95" s="56"/>
      <c r="J95" s="56"/>
      <c r="K95" s="56"/>
      <c r="L95" s="57"/>
      <c r="M95" s="57"/>
      <c r="N95" s="56"/>
      <c r="O95" s="58"/>
    </row>
    <row r="96" spans="1:15">
      <c r="A96" s="59"/>
      <c r="B96" s="60"/>
      <c r="C96" s="60"/>
      <c r="D96" s="60"/>
      <c r="E96" s="55"/>
      <c r="F96" s="60"/>
      <c r="G96" s="75"/>
      <c r="H96" s="60"/>
      <c r="I96" s="56"/>
      <c r="J96" s="56"/>
      <c r="K96" s="56"/>
      <c r="L96" s="57"/>
      <c r="M96" s="57"/>
      <c r="N96" s="56"/>
      <c r="O96" s="58"/>
    </row>
    <row r="97" spans="1:15">
      <c r="A97" s="59"/>
      <c r="B97" s="60"/>
      <c r="C97" s="60"/>
      <c r="D97" s="60"/>
      <c r="E97" s="60"/>
      <c r="F97" s="60"/>
      <c r="G97" s="75"/>
      <c r="H97" s="60"/>
      <c r="I97" s="56"/>
      <c r="J97" s="56"/>
      <c r="K97" s="56"/>
      <c r="L97" s="57"/>
      <c r="M97" s="57"/>
      <c r="N97" s="56"/>
      <c r="O97" s="58"/>
    </row>
    <row r="98" spans="1:15">
      <c r="A98" s="59"/>
      <c r="B98" s="60"/>
      <c r="C98" s="60"/>
      <c r="D98" s="60"/>
      <c r="E98" s="55"/>
      <c r="F98" s="60"/>
      <c r="G98" s="75"/>
      <c r="H98" s="60"/>
      <c r="I98" s="56"/>
      <c r="J98" s="56"/>
      <c r="K98" s="56"/>
      <c r="L98" s="57"/>
      <c r="M98" s="57"/>
      <c r="N98" s="56"/>
      <c r="O98" s="58"/>
    </row>
    <row r="99" spans="1:15">
      <c r="A99" s="59"/>
      <c r="B99" s="60"/>
      <c r="C99" s="60"/>
      <c r="D99" s="60"/>
      <c r="E99" s="60"/>
      <c r="F99" s="60"/>
      <c r="G99" s="75"/>
      <c r="H99" s="60"/>
      <c r="I99" s="56"/>
      <c r="J99" s="56"/>
      <c r="K99" s="56"/>
      <c r="L99" s="57"/>
      <c r="M99" s="57"/>
      <c r="N99" s="56"/>
      <c r="O99" s="58"/>
    </row>
    <row r="100" spans="1:15">
      <c r="A100" s="61"/>
      <c r="B100" s="62"/>
      <c r="C100" s="62"/>
      <c r="D100" s="62"/>
      <c r="E100" s="63"/>
      <c r="F100" s="62"/>
      <c r="G100" s="76"/>
      <c r="H100" s="62"/>
      <c r="I100" s="56"/>
      <c r="J100" s="56"/>
      <c r="K100" s="56"/>
      <c r="L100" s="57"/>
      <c r="M100" s="57"/>
      <c r="N100" s="56"/>
      <c r="O100" s="58"/>
    </row>
    <row r="101" spans="1:15" ht="63.75">
      <c r="A101" s="77" t="s">
        <v>197</v>
      </c>
      <c r="B101" s="49" t="s">
        <v>198</v>
      </c>
      <c r="C101" s="49" t="s">
        <v>199</v>
      </c>
      <c r="D101" s="78" t="s">
        <v>130</v>
      </c>
      <c r="E101" s="78" t="s">
        <v>200</v>
      </c>
      <c r="F101" s="78" t="s">
        <v>132</v>
      </c>
      <c r="G101" s="78" t="s">
        <v>201</v>
      </c>
      <c r="H101" s="49" t="s">
        <v>134</v>
      </c>
      <c r="I101" s="64"/>
      <c r="J101" s="64"/>
      <c r="K101" s="64"/>
      <c r="L101" s="65"/>
      <c r="M101" s="65"/>
      <c r="N101" s="64"/>
      <c r="O101" s="66"/>
    </row>
    <row r="102" spans="1:15">
      <c r="A102" s="79"/>
      <c r="B102" s="49" t="s">
        <v>31</v>
      </c>
      <c r="C102" s="49" t="s">
        <v>202</v>
      </c>
      <c r="D102" s="80"/>
      <c r="E102" s="80"/>
      <c r="F102" s="80"/>
      <c r="G102" s="80"/>
      <c r="H102" s="49"/>
      <c r="I102" s="64"/>
      <c r="J102" s="64"/>
      <c r="K102" s="64"/>
      <c r="L102" s="65"/>
      <c r="M102" s="65"/>
      <c r="N102" s="64"/>
      <c r="O102" s="66"/>
    </row>
    <row r="103" spans="1:15">
      <c r="A103" s="79"/>
      <c r="B103" s="49"/>
      <c r="C103" s="49" t="s">
        <v>203</v>
      </c>
      <c r="D103" s="80"/>
      <c r="E103" s="80"/>
      <c r="F103" s="80"/>
      <c r="G103" s="80"/>
      <c r="H103" s="49"/>
      <c r="I103" s="64"/>
      <c r="J103" s="64"/>
      <c r="K103" s="64"/>
      <c r="L103" s="65"/>
      <c r="M103" s="65"/>
      <c r="N103" s="64"/>
      <c r="O103" s="66"/>
    </row>
    <row r="104" spans="1:15">
      <c r="A104" s="79"/>
      <c r="B104" s="49"/>
      <c r="C104" s="49" t="s">
        <v>204</v>
      </c>
      <c r="D104" s="80"/>
      <c r="E104" s="80"/>
      <c r="F104" s="80"/>
      <c r="G104" s="80"/>
      <c r="H104" s="49"/>
      <c r="I104" s="64"/>
      <c r="J104" s="64"/>
      <c r="K104" s="64"/>
      <c r="L104" s="65"/>
      <c r="M104" s="65"/>
      <c r="N104" s="64"/>
      <c r="O104" s="66"/>
    </row>
    <row r="105" spans="1:15" ht="25.5">
      <c r="A105" s="81"/>
      <c r="B105" s="52"/>
      <c r="C105" s="52"/>
      <c r="D105" s="82"/>
      <c r="E105" s="82"/>
      <c r="F105" s="82"/>
      <c r="G105" s="82"/>
      <c r="H105" s="52" t="s">
        <v>144</v>
      </c>
      <c r="I105" s="64"/>
      <c r="J105" s="64"/>
      <c r="K105" s="64"/>
      <c r="L105" s="65"/>
      <c r="M105" s="65"/>
      <c r="N105" s="64"/>
      <c r="O105" s="66"/>
    </row>
    <row r="106" spans="1:15" ht="51">
      <c r="A106" s="12" t="s">
        <v>205</v>
      </c>
      <c r="B106" s="23" t="s">
        <v>198</v>
      </c>
      <c r="C106" s="23" t="s">
        <v>206</v>
      </c>
      <c r="D106" s="24" t="s">
        <v>207</v>
      </c>
      <c r="E106" s="24" t="s">
        <v>208</v>
      </c>
      <c r="F106" s="24" t="s">
        <v>209</v>
      </c>
      <c r="G106" s="24" t="s">
        <v>210</v>
      </c>
      <c r="H106" s="24" t="s">
        <v>211</v>
      </c>
    </row>
    <row r="107" spans="1:15">
      <c r="A107" s="16"/>
      <c r="B107" s="23" t="s">
        <v>31</v>
      </c>
      <c r="C107" s="23" t="s">
        <v>199</v>
      </c>
      <c r="D107" s="25"/>
      <c r="E107" s="25"/>
      <c r="F107" s="25"/>
      <c r="G107" s="25"/>
      <c r="H107" s="25"/>
    </row>
    <row r="108" spans="1:15">
      <c r="A108" s="16"/>
      <c r="B108" s="18"/>
      <c r="C108" s="18"/>
      <c r="D108" s="25"/>
      <c r="E108" s="25"/>
      <c r="F108" s="25"/>
      <c r="G108" s="25"/>
      <c r="H108" s="25"/>
    </row>
    <row r="109" spans="1:15">
      <c r="A109" s="19"/>
      <c r="B109" s="28"/>
      <c r="C109" s="26"/>
      <c r="D109" s="27"/>
      <c r="E109" s="27"/>
      <c r="F109" s="27"/>
      <c r="G109" s="27"/>
      <c r="H109" s="27"/>
    </row>
    <row r="110" spans="1:15" ht="63.75">
      <c r="A110" s="29" t="s">
        <v>212</v>
      </c>
      <c r="B110" s="31" t="s">
        <v>213</v>
      </c>
      <c r="C110" s="30" t="s">
        <v>214</v>
      </c>
      <c r="D110" s="31" t="s">
        <v>215</v>
      </c>
      <c r="E110" s="31" t="s">
        <v>216</v>
      </c>
      <c r="F110" s="31" t="s">
        <v>217</v>
      </c>
      <c r="G110" s="31" t="s">
        <v>218</v>
      </c>
      <c r="H110" s="30" t="s">
        <v>219</v>
      </c>
    </row>
    <row r="111" spans="1:15">
      <c r="A111" s="32"/>
      <c r="B111" s="33"/>
      <c r="C111" s="30" t="s">
        <v>220</v>
      </c>
      <c r="D111" s="33"/>
      <c r="E111" s="33"/>
      <c r="F111" s="33"/>
      <c r="G111" s="33"/>
      <c r="H111" s="34"/>
    </row>
    <row r="112" spans="1:15">
      <c r="A112" s="32"/>
      <c r="B112" s="33"/>
      <c r="C112" s="30" t="s">
        <v>221</v>
      </c>
      <c r="D112" s="33"/>
      <c r="E112" s="33"/>
      <c r="F112" s="33"/>
      <c r="G112" s="33"/>
      <c r="H112" s="30" t="s">
        <v>162</v>
      </c>
    </row>
    <row r="113" spans="1:15">
      <c r="A113" s="35"/>
      <c r="B113" s="37"/>
      <c r="C113" s="38" t="s">
        <v>199</v>
      </c>
      <c r="D113" s="37"/>
      <c r="E113" s="37"/>
      <c r="F113" s="37"/>
      <c r="G113" s="37"/>
      <c r="H113" s="36"/>
    </row>
    <row r="114" spans="1:15">
      <c r="A114" s="19" t="s">
        <v>50</v>
      </c>
      <c r="B114" s="28"/>
      <c r="C114" s="28"/>
      <c r="D114" s="28"/>
      <c r="E114" s="28"/>
      <c r="F114" s="28"/>
      <c r="G114" s="28"/>
      <c r="H114" s="28"/>
    </row>
    <row r="115" spans="1:15" ht="89.25">
      <c r="A115" s="12" t="s">
        <v>222</v>
      </c>
      <c r="B115" s="24" t="s">
        <v>223</v>
      </c>
      <c r="C115" s="24" t="s">
        <v>220</v>
      </c>
      <c r="D115" s="24" t="s">
        <v>224</v>
      </c>
      <c r="E115" s="24" t="s">
        <v>225</v>
      </c>
      <c r="F115" s="24" t="s">
        <v>226</v>
      </c>
      <c r="G115" s="24" t="s">
        <v>227</v>
      </c>
      <c r="H115" s="24" t="s">
        <v>228</v>
      </c>
    </row>
    <row r="116" spans="1:15">
      <c r="A116" s="16"/>
      <c r="B116" s="25"/>
      <c r="C116" s="25"/>
      <c r="D116" s="25"/>
      <c r="E116" s="25"/>
      <c r="F116" s="25"/>
      <c r="G116" s="25"/>
      <c r="H116" s="25"/>
    </row>
    <row r="117" spans="1:15">
      <c r="A117" s="19"/>
      <c r="B117" s="27"/>
      <c r="C117" s="27"/>
      <c r="D117" s="27"/>
      <c r="E117" s="27"/>
      <c r="F117" s="27"/>
      <c r="G117" s="27"/>
      <c r="H117" s="27"/>
    </row>
    <row r="118" spans="1:15" ht="89.25">
      <c r="A118" s="39" t="s">
        <v>229</v>
      </c>
      <c r="B118" s="41" t="s">
        <v>223</v>
      </c>
      <c r="C118" s="41" t="s">
        <v>199</v>
      </c>
      <c r="D118" s="41" t="s">
        <v>230</v>
      </c>
      <c r="E118" s="41" t="s">
        <v>231</v>
      </c>
      <c r="F118" s="41" t="s">
        <v>232</v>
      </c>
      <c r="G118" s="41" t="s">
        <v>233</v>
      </c>
      <c r="H118" s="41" t="s">
        <v>234</v>
      </c>
      <c r="I118" s="64" t="s">
        <v>235</v>
      </c>
      <c r="J118" s="64" t="s">
        <v>236</v>
      </c>
      <c r="K118" s="64"/>
      <c r="L118" s="65"/>
      <c r="M118" s="65"/>
      <c r="N118" s="64"/>
      <c r="O118" s="66"/>
    </row>
    <row r="119" spans="1:15" ht="25.5">
      <c r="A119" s="46"/>
      <c r="B119" s="47"/>
      <c r="C119" s="47"/>
      <c r="D119" s="47"/>
      <c r="E119" s="47"/>
      <c r="F119" s="47"/>
      <c r="G119" s="47"/>
      <c r="H119" s="47"/>
      <c r="I119" s="64" t="s">
        <v>237</v>
      </c>
      <c r="J119" s="64"/>
      <c r="K119" s="64"/>
      <c r="L119" s="65" t="s">
        <v>238</v>
      </c>
      <c r="M119" s="65"/>
      <c r="N119" s="64"/>
      <c r="O119" s="66">
        <v>70000</v>
      </c>
    </row>
    <row r="120" spans="1:15">
      <c r="A120" s="46"/>
      <c r="B120" s="47"/>
      <c r="C120" s="47"/>
      <c r="D120" s="47"/>
      <c r="E120" s="47"/>
      <c r="F120" s="47"/>
      <c r="G120" s="47"/>
      <c r="H120" s="47"/>
      <c r="I120" s="64"/>
      <c r="J120" s="64"/>
      <c r="K120" s="64"/>
      <c r="L120" s="65" t="s">
        <v>239</v>
      </c>
      <c r="M120" s="65"/>
      <c r="N120" s="64"/>
      <c r="O120" s="66"/>
    </row>
    <row r="121" spans="1:15">
      <c r="A121" s="46"/>
      <c r="B121" s="47"/>
      <c r="C121" s="47"/>
      <c r="D121" s="47"/>
      <c r="E121" s="47"/>
      <c r="F121" s="47"/>
      <c r="G121" s="47"/>
      <c r="H121" s="47"/>
      <c r="I121" s="64"/>
      <c r="J121" s="64"/>
      <c r="K121" s="64"/>
      <c r="L121" s="65" t="s">
        <v>240</v>
      </c>
      <c r="M121" s="65"/>
      <c r="N121" s="64"/>
      <c r="O121" s="66"/>
    </row>
    <row r="122" spans="1:15" ht="25.5">
      <c r="A122" s="51"/>
      <c r="B122" s="53"/>
      <c r="C122" s="53"/>
      <c r="D122" s="53"/>
      <c r="E122" s="53"/>
      <c r="F122" s="53"/>
      <c r="G122" s="53"/>
      <c r="H122" s="53"/>
      <c r="I122" s="64" t="s">
        <v>241</v>
      </c>
      <c r="J122" s="64"/>
      <c r="K122" s="64"/>
      <c r="L122" s="65" t="s">
        <v>239</v>
      </c>
      <c r="M122" s="65"/>
      <c r="N122" s="64"/>
      <c r="O122" s="66"/>
    </row>
    <row r="123" spans="1:15" ht="63.75">
      <c r="A123" s="12" t="s">
        <v>242</v>
      </c>
      <c r="B123" s="24" t="s">
        <v>243</v>
      </c>
      <c r="C123" s="23" t="s">
        <v>204</v>
      </c>
      <c r="D123" s="24" t="s">
        <v>224</v>
      </c>
      <c r="E123" s="24" t="s">
        <v>244</v>
      </c>
      <c r="F123" s="24" t="s">
        <v>245</v>
      </c>
      <c r="G123" s="24" t="s">
        <v>227</v>
      </c>
      <c r="H123" s="24" t="s">
        <v>246</v>
      </c>
    </row>
    <row r="124" spans="1:15">
      <c r="A124" s="16"/>
      <c r="B124" s="25"/>
      <c r="C124" s="23" t="s">
        <v>247</v>
      </c>
      <c r="D124" s="25"/>
      <c r="E124" s="25"/>
      <c r="F124" s="25"/>
      <c r="G124" s="25"/>
      <c r="H124" s="25"/>
    </row>
    <row r="125" spans="1:15">
      <c r="A125" s="16"/>
      <c r="B125" s="25"/>
      <c r="C125" s="23" t="s">
        <v>248</v>
      </c>
      <c r="D125" s="25"/>
      <c r="E125" s="25"/>
      <c r="F125" s="25"/>
      <c r="G125" s="25"/>
      <c r="H125" s="25"/>
    </row>
    <row r="126" spans="1:15">
      <c r="A126" s="19"/>
      <c r="B126" s="27"/>
      <c r="C126" s="28"/>
      <c r="D126" s="27"/>
      <c r="E126" s="27"/>
      <c r="F126" s="27"/>
      <c r="G126" s="27"/>
      <c r="H126" s="27"/>
    </row>
  </sheetData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E114"/>
  <sheetViews>
    <sheetView zoomScale="85" zoomScaleNormal="85" zoomScaleSheetLayoutView="75" workbookViewId="0">
      <selection activeCell="D15" sqref="D15:D18"/>
    </sheetView>
  </sheetViews>
  <sheetFormatPr defaultColWidth="8.85546875" defaultRowHeight="18"/>
  <cols>
    <col min="1" max="1" width="2.85546875" style="84" customWidth="1"/>
    <col min="2" max="2" width="26.85546875" style="116" customWidth="1"/>
    <col min="3" max="3" width="29.42578125" style="117" hidden="1" customWidth="1"/>
    <col min="4" max="4" width="66.28515625" style="117" customWidth="1"/>
    <col min="5" max="5" width="9.140625" style="117" hidden="1" customWidth="1"/>
    <col min="6" max="8" width="9.140625" style="118" customWidth="1"/>
    <col min="9" max="9" width="16.140625" style="117" customWidth="1"/>
    <col min="10" max="10" width="13.42578125" style="153" customWidth="1"/>
    <col min="11" max="11" width="0.140625" style="153" customWidth="1"/>
    <col min="12" max="12" width="11.140625" style="153" hidden="1" customWidth="1"/>
    <col min="13" max="13" width="14" style="130" hidden="1" customWidth="1"/>
    <col min="14" max="14" width="13.42578125" style="130" hidden="1" customWidth="1"/>
    <col min="15" max="17" width="12.5703125" style="128" hidden="1" customWidth="1"/>
    <col min="18" max="18" width="11" style="128" hidden="1" customWidth="1"/>
    <col min="19" max="20" width="11.42578125" style="128" hidden="1" customWidth="1"/>
    <col min="21" max="21" width="13.140625" style="275" hidden="1" customWidth="1"/>
    <col min="22" max="22" width="13.42578125" style="128" hidden="1" customWidth="1"/>
    <col min="23" max="24" width="14.85546875" style="128" hidden="1" customWidth="1"/>
    <col min="25" max="25" width="10.28515625" style="128" customWidth="1"/>
    <col min="26" max="26" width="12.42578125" style="128" bestFit="1" customWidth="1"/>
    <col min="27" max="27" width="13.140625" style="128" customWidth="1"/>
    <col min="28" max="28" width="17.7109375" style="128" customWidth="1"/>
    <col min="29" max="29" width="10" style="386" hidden="1" customWidth="1"/>
    <col min="30" max="30" width="18.28515625" style="128" customWidth="1"/>
    <col min="31" max="31" width="18.42578125" style="103" hidden="1" customWidth="1"/>
    <col min="32" max="32" width="14.85546875" style="128" hidden="1" customWidth="1"/>
    <col min="33" max="33" width="8.85546875" style="84"/>
    <col min="34" max="34" width="7.28515625" style="84" customWidth="1"/>
    <col min="35" max="37" width="11.42578125" style="84" customWidth="1"/>
    <col min="38" max="38" width="10.28515625" style="84" customWidth="1"/>
    <col min="39" max="39" width="11.42578125" style="84" customWidth="1"/>
    <col min="40" max="16384" width="8.85546875" style="84"/>
  </cols>
  <sheetData>
    <row r="1" spans="1:83" s="87" customFormat="1" ht="18" customHeight="1">
      <c r="B1" s="1143" t="s">
        <v>391</v>
      </c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545"/>
      <c r="Q1" s="545"/>
      <c r="R1" s="545"/>
      <c r="S1" s="545"/>
      <c r="T1" s="545"/>
      <c r="U1" s="271"/>
      <c r="V1" s="545"/>
      <c r="W1" s="545"/>
      <c r="X1" s="545"/>
      <c r="Y1" s="545"/>
      <c r="Z1" s="545"/>
      <c r="AA1" s="545"/>
      <c r="AB1" s="545"/>
      <c r="AC1" s="381"/>
      <c r="AD1" s="545"/>
      <c r="AE1" s="134"/>
      <c r="AF1" s="86"/>
      <c r="AH1" s="88"/>
      <c r="AY1" s="89"/>
      <c r="AZ1" s="89"/>
      <c r="BA1" s="90"/>
      <c r="BB1" s="91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3"/>
      <c r="CC1" s="94"/>
      <c r="CD1" s="92"/>
      <c r="CE1" s="95"/>
    </row>
    <row r="2" spans="1:83" s="87" customFormat="1" ht="18" customHeight="1">
      <c r="B2" s="1144" t="s">
        <v>392</v>
      </c>
      <c r="C2" s="1144"/>
      <c r="D2" s="1144"/>
      <c r="E2" s="1144"/>
      <c r="F2" s="1144"/>
      <c r="G2" s="1144"/>
      <c r="H2" s="1144"/>
      <c r="I2" s="1144"/>
      <c r="J2" s="1144"/>
      <c r="K2" s="1144"/>
      <c r="L2" s="1144"/>
      <c r="M2" s="1144"/>
      <c r="N2" s="1144"/>
      <c r="O2" s="1144"/>
      <c r="P2" s="546"/>
      <c r="Q2" s="546"/>
      <c r="R2" s="546"/>
      <c r="S2" s="546"/>
      <c r="T2" s="546"/>
      <c r="U2" s="272"/>
      <c r="V2" s="546"/>
      <c r="W2" s="546"/>
      <c r="X2" s="546"/>
      <c r="Y2" s="546"/>
      <c r="Z2" s="546"/>
      <c r="AA2" s="546" t="s">
        <v>417</v>
      </c>
      <c r="AB2" s="546"/>
      <c r="AC2" s="382"/>
      <c r="AD2" s="546"/>
      <c r="AE2" s="121"/>
      <c r="AF2" s="127"/>
      <c r="AH2" s="88"/>
      <c r="AY2" s="89"/>
      <c r="AZ2" s="89"/>
      <c r="BA2" s="90"/>
      <c r="BB2" s="91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3"/>
      <c r="CC2" s="94"/>
      <c r="CD2" s="92"/>
      <c r="CE2" s="95"/>
    </row>
    <row r="3" spans="1:83" s="87" customFormat="1">
      <c r="B3" s="96" t="s">
        <v>249</v>
      </c>
      <c r="C3" s="85"/>
      <c r="D3" s="85"/>
      <c r="E3" s="85"/>
      <c r="F3" s="85"/>
      <c r="G3" s="85"/>
      <c r="H3" s="85"/>
      <c r="I3" s="197"/>
      <c r="J3" s="85"/>
      <c r="K3" s="85"/>
      <c r="L3" s="85"/>
      <c r="M3" s="85"/>
      <c r="N3" s="85"/>
      <c r="O3" s="85"/>
      <c r="P3" s="178"/>
      <c r="Q3" s="178"/>
      <c r="R3" s="178"/>
      <c r="S3" s="178"/>
      <c r="T3" s="178"/>
      <c r="U3" s="273"/>
      <c r="V3" s="178"/>
      <c r="W3" s="178"/>
      <c r="X3" s="178"/>
      <c r="Y3" s="178"/>
      <c r="Z3" s="178"/>
      <c r="AA3" s="178"/>
      <c r="AB3" s="178"/>
      <c r="AC3" s="383"/>
      <c r="AD3" s="178"/>
      <c r="AE3" s="134"/>
      <c r="AF3" s="85"/>
      <c r="AH3" s="88"/>
      <c r="AY3" s="89"/>
      <c r="AZ3" s="89"/>
      <c r="BA3" s="90"/>
      <c r="BB3" s="91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3"/>
      <c r="CC3" s="94"/>
      <c r="CD3" s="92"/>
      <c r="CE3" s="95"/>
    </row>
    <row r="4" spans="1:83" s="87" customFormat="1">
      <c r="B4" s="96" t="s">
        <v>317</v>
      </c>
      <c r="C4" s="97"/>
      <c r="D4" s="98"/>
      <c r="E4" s="99"/>
      <c r="F4" s="100"/>
      <c r="G4" s="100"/>
      <c r="H4" s="100"/>
      <c r="I4" s="198"/>
      <c r="J4" s="101"/>
      <c r="K4" s="101"/>
      <c r="L4" s="101"/>
      <c r="M4" s="102"/>
      <c r="N4" s="102"/>
      <c r="O4" s="102"/>
      <c r="P4" s="102"/>
      <c r="Q4" s="102"/>
      <c r="R4" s="102"/>
      <c r="S4" s="102"/>
      <c r="T4" s="102"/>
      <c r="U4" s="270"/>
      <c r="V4" s="102"/>
      <c r="W4" s="102"/>
      <c r="X4" s="102"/>
      <c r="Y4" s="102"/>
      <c r="Z4" s="102"/>
      <c r="AA4" s="102"/>
      <c r="AB4" s="102"/>
      <c r="AC4" s="384"/>
      <c r="AD4" s="102"/>
      <c r="AE4" s="103"/>
      <c r="AF4" s="102"/>
      <c r="AH4" s="88"/>
      <c r="AY4" s="89"/>
      <c r="AZ4" s="89"/>
      <c r="BA4" s="90"/>
      <c r="BB4" s="104" t="s">
        <v>250</v>
      </c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105" t="s">
        <v>251</v>
      </c>
      <c r="CC4" s="106" t="e">
        <f>#REF!-#REF!</f>
        <v>#REF!</v>
      </c>
      <c r="CD4" s="92"/>
      <c r="CE4" s="95"/>
    </row>
    <row r="5" spans="1:83" s="114" customFormat="1" ht="18.75" thickBot="1">
      <c r="B5" s="96"/>
      <c r="C5" s="107"/>
      <c r="D5" s="108"/>
      <c r="E5" s="109"/>
      <c r="F5" s="110"/>
      <c r="G5" s="110"/>
      <c r="H5" s="110"/>
      <c r="I5" s="199"/>
      <c r="J5" s="111"/>
      <c r="K5" s="111"/>
      <c r="L5" s="111"/>
      <c r="M5" s="112"/>
      <c r="N5" s="112"/>
      <c r="O5" s="112"/>
      <c r="P5" s="112"/>
      <c r="Q5" s="112"/>
      <c r="R5" s="112"/>
      <c r="S5" s="112"/>
      <c r="T5" s="112"/>
      <c r="U5" s="274"/>
      <c r="V5" s="112"/>
      <c r="W5" s="112"/>
      <c r="X5" s="112"/>
      <c r="Y5" s="112"/>
      <c r="Z5" s="112"/>
      <c r="AA5" s="112"/>
      <c r="AB5" s="112"/>
      <c r="AC5" s="385"/>
      <c r="AD5" s="112"/>
      <c r="AE5" s="113"/>
      <c r="AF5" s="112"/>
      <c r="AH5" s="115"/>
    </row>
    <row r="6" spans="1:83" ht="18" customHeight="1" thickTop="1" thickBot="1">
      <c r="I6" s="200"/>
      <c r="J6" s="1145"/>
      <c r="K6" s="1146"/>
      <c r="L6" s="1146"/>
      <c r="M6" s="1146"/>
      <c r="N6" s="1146"/>
      <c r="O6" s="1146"/>
      <c r="P6" s="410"/>
      <c r="Q6" s="410"/>
      <c r="R6" s="410"/>
      <c r="S6" s="410"/>
      <c r="T6" s="410"/>
      <c r="U6" s="411"/>
      <c r="V6" s="410"/>
      <c r="W6" s="410"/>
      <c r="X6" s="410"/>
      <c r="Y6" s="410"/>
      <c r="Z6" s="547" t="s">
        <v>252</v>
      </c>
      <c r="AA6" s="410"/>
      <c r="AB6" s="472"/>
      <c r="AC6" s="412"/>
      <c r="AD6" s="179"/>
      <c r="AE6" s="162"/>
      <c r="AF6" s="119"/>
      <c r="AH6" s="120"/>
    </row>
    <row r="7" spans="1:83" s="137" customFormat="1" ht="33.75" customHeight="1" thickTop="1">
      <c r="B7" s="1147" t="s">
        <v>253</v>
      </c>
      <c r="C7" s="1150" t="s">
        <v>254</v>
      </c>
      <c r="D7" s="1153" t="s">
        <v>255</v>
      </c>
      <c r="E7" s="548" t="s">
        <v>15</v>
      </c>
      <c r="F7" s="1156" t="s">
        <v>390</v>
      </c>
      <c r="G7" s="1157"/>
      <c r="H7" s="1158"/>
      <c r="I7" s="1150" t="s">
        <v>256</v>
      </c>
      <c r="J7" s="1159" t="s">
        <v>257</v>
      </c>
      <c r="K7" s="430"/>
      <c r="L7" s="431"/>
      <c r="M7" s="1161" t="s">
        <v>281</v>
      </c>
      <c r="N7" s="1161" t="s">
        <v>258</v>
      </c>
      <c r="O7" s="1161" t="s">
        <v>259</v>
      </c>
      <c r="P7" s="557" t="s">
        <v>343</v>
      </c>
      <c r="Q7" s="557" t="s">
        <v>344</v>
      </c>
      <c r="R7" s="557" t="s">
        <v>345</v>
      </c>
      <c r="S7" s="557" t="s">
        <v>346</v>
      </c>
      <c r="T7" s="557" t="s">
        <v>351</v>
      </c>
      <c r="U7" s="432" t="s">
        <v>347</v>
      </c>
      <c r="V7" s="557" t="s">
        <v>349</v>
      </c>
      <c r="W7" s="557" t="s">
        <v>352</v>
      </c>
      <c r="X7" s="557" t="s">
        <v>348</v>
      </c>
      <c r="Y7" s="557"/>
      <c r="Z7" s="1164" t="s">
        <v>382</v>
      </c>
      <c r="AA7" s="1164" t="s">
        <v>383</v>
      </c>
      <c r="AB7" s="1166" t="s">
        <v>384</v>
      </c>
      <c r="AC7" s="451" t="s">
        <v>330</v>
      </c>
      <c r="AD7" s="182"/>
      <c r="AE7" s="183" t="s">
        <v>279</v>
      </c>
      <c r="AF7" s="136"/>
      <c r="AH7" s="138"/>
    </row>
    <row r="8" spans="1:83" s="137" customFormat="1" ht="42.75" customHeight="1" thickBot="1">
      <c r="B8" s="1148"/>
      <c r="C8" s="1151"/>
      <c r="D8" s="1154"/>
      <c r="E8" s="549"/>
      <c r="F8" s="433" t="s">
        <v>393</v>
      </c>
      <c r="G8" s="433" t="s">
        <v>394</v>
      </c>
      <c r="H8" s="433" t="s">
        <v>395</v>
      </c>
      <c r="I8" s="1151"/>
      <c r="J8" s="1160"/>
      <c r="K8" s="434"/>
      <c r="L8" s="549"/>
      <c r="M8" s="1162"/>
      <c r="N8" s="1162"/>
      <c r="O8" s="1162"/>
      <c r="P8" s="558"/>
      <c r="Q8" s="558"/>
      <c r="R8" s="558"/>
      <c r="S8" s="558"/>
      <c r="T8" s="558"/>
      <c r="U8" s="435"/>
      <c r="V8" s="558"/>
      <c r="W8" s="558"/>
      <c r="X8" s="558"/>
      <c r="Y8" s="558"/>
      <c r="Z8" s="1165"/>
      <c r="AA8" s="1165"/>
      <c r="AB8" s="1167"/>
      <c r="AC8" s="452"/>
      <c r="AD8" s="182"/>
      <c r="AE8" s="182"/>
      <c r="AF8" s="136"/>
      <c r="AH8" s="138"/>
    </row>
    <row r="9" spans="1:83" s="137" customFormat="1" ht="6.75" hidden="1" customHeight="1" thickBot="1">
      <c r="B9" s="1149"/>
      <c r="C9" s="1152"/>
      <c r="D9" s="1155"/>
      <c r="E9" s="550"/>
      <c r="F9" s="436"/>
      <c r="G9" s="436"/>
      <c r="H9" s="436"/>
      <c r="I9" s="1152"/>
      <c r="J9" s="437"/>
      <c r="K9" s="438"/>
      <c r="L9" s="550" t="s">
        <v>330</v>
      </c>
      <c r="M9" s="1163"/>
      <c r="N9" s="1163"/>
      <c r="O9" s="1163"/>
      <c r="P9" s="439"/>
      <c r="Q9" s="439"/>
      <c r="R9" s="439"/>
      <c r="S9" s="439"/>
      <c r="T9" s="439"/>
      <c r="U9" s="440"/>
      <c r="V9" s="439"/>
      <c r="W9" s="439"/>
      <c r="X9" s="439"/>
      <c r="Y9" s="441"/>
      <c r="Z9" s="441"/>
      <c r="AA9" s="439"/>
      <c r="AB9" s="439"/>
      <c r="AC9" s="453"/>
      <c r="AD9" s="182"/>
      <c r="AE9" s="182"/>
      <c r="AF9" s="136"/>
      <c r="AH9" s="138"/>
    </row>
    <row r="10" spans="1:83" ht="18.75" customHeight="1" thickBot="1">
      <c r="B10" s="396" t="s">
        <v>282</v>
      </c>
      <c r="C10" s="397"/>
      <c r="D10" s="533"/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8"/>
      <c r="P10" s="378"/>
      <c r="Q10" s="378"/>
      <c r="R10" s="378"/>
      <c r="S10" s="378"/>
      <c r="T10" s="336"/>
      <c r="U10" s="344"/>
      <c r="V10" s="378"/>
      <c r="W10" s="352"/>
      <c r="X10" s="378"/>
      <c r="Y10" s="417"/>
      <c r="Z10" s="417"/>
      <c r="AA10" s="378"/>
      <c r="AB10" s="378"/>
      <c r="AC10" s="454"/>
      <c r="AD10" s="139"/>
      <c r="AE10" s="163"/>
      <c r="AF10" s="139"/>
    </row>
    <row r="11" spans="1:83" ht="43.5" hidden="1" customHeight="1">
      <c r="B11" s="1139" t="s">
        <v>427</v>
      </c>
      <c r="C11" s="1142"/>
      <c r="D11" s="539" t="s">
        <v>403</v>
      </c>
      <c r="E11" s="539"/>
      <c r="F11" s="554" t="s">
        <v>408</v>
      </c>
      <c r="G11" s="554"/>
      <c r="H11" s="554"/>
      <c r="I11" s="539" t="s">
        <v>401</v>
      </c>
      <c r="J11" s="229" t="s">
        <v>387</v>
      </c>
      <c r="K11" s="135" t="s">
        <v>331</v>
      </c>
      <c r="L11" s="135">
        <v>75700</v>
      </c>
      <c r="M11" s="230">
        <v>5000</v>
      </c>
      <c r="N11" s="230">
        <f>M11</f>
        <v>5000</v>
      </c>
      <c r="O11" s="230"/>
      <c r="P11" s="221">
        <v>38</v>
      </c>
      <c r="Q11" s="221"/>
      <c r="R11" s="221"/>
      <c r="S11" s="221">
        <v>1297</v>
      </c>
      <c r="T11" s="338">
        <f t="shared" ref="T11:T33" si="0">SUM(P11:S11)</f>
        <v>1335</v>
      </c>
      <c r="U11" s="346">
        <f t="shared" ref="U11:U24" si="1">M11-T11</f>
        <v>3665</v>
      </c>
      <c r="V11" s="222"/>
      <c r="W11" s="354">
        <f>U11</f>
        <v>3665</v>
      </c>
      <c r="X11" s="290">
        <f t="shared" ref="X11:X14" si="2">W11-U11</f>
        <v>0</v>
      </c>
      <c r="Y11" s="561"/>
      <c r="Z11" s="418"/>
      <c r="AA11" s="224"/>
      <c r="AB11" s="225"/>
      <c r="AC11" s="455">
        <v>75700</v>
      </c>
      <c r="AD11" s="180"/>
      <c r="AE11" s="164"/>
      <c r="AF11" s="140"/>
    </row>
    <row r="12" spans="1:83" ht="38.25" hidden="1" customHeight="1">
      <c r="B12" s="1140"/>
      <c r="C12" s="1142"/>
      <c r="D12" s="539" t="s">
        <v>425</v>
      </c>
      <c r="E12" s="539" t="s">
        <v>66</v>
      </c>
      <c r="F12" s="554" t="s">
        <v>408</v>
      </c>
      <c r="G12" s="554" t="s">
        <v>408</v>
      </c>
      <c r="H12" s="554" t="s">
        <v>408</v>
      </c>
      <c r="I12" s="539" t="s">
        <v>402</v>
      </c>
      <c r="J12" s="229" t="s">
        <v>386</v>
      </c>
      <c r="K12" s="135" t="s">
        <v>332</v>
      </c>
      <c r="L12" s="135">
        <v>71600</v>
      </c>
      <c r="M12" s="230">
        <v>10000</v>
      </c>
      <c r="N12" s="230">
        <f>M12</f>
        <v>10000</v>
      </c>
      <c r="O12" s="230"/>
      <c r="P12" s="223"/>
      <c r="Q12" s="223"/>
      <c r="R12" s="223"/>
      <c r="S12" s="225">
        <f>169+84+179</f>
        <v>432</v>
      </c>
      <c r="T12" s="338">
        <f t="shared" si="0"/>
        <v>432</v>
      </c>
      <c r="U12" s="346">
        <f t="shared" si="1"/>
        <v>9568</v>
      </c>
      <c r="V12" s="222"/>
      <c r="W12" s="354">
        <f>U12</f>
        <v>9568</v>
      </c>
      <c r="X12" s="290">
        <f t="shared" si="2"/>
        <v>0</v>
      </c>
      <c r="Y12" s="561"/>
      <c r="Z12" s="418"/>
      <c r="AA12" s="224"/>
      <c r="AB12" s="225"/>
      <c r="AC12" s="455">
        <v>71600</v>
      </c>
      <c r="AD12" s="141"/>
      <c r="AE12" s="165">
        <v>3000</v>
      </c>
      <c r="AF12" s="140"/>
    </row>
    <row r="13" spans="1:83" ht="55.5" hidden="1" customHeight="1">
      <c r="B13" s="1140"/>
      <c r="C13" s="1142"/>
      <c r="D13" s="539" t="s">
        <v>414</v>
      </c>
      <c r="E13" s="539"/>
      <c r="F13" s="554" t="s">
        <v>408</v>
      </c>
      <c r="G13" s="554"/>
      <c r="H13" s="554"/>
      <c r="I13" s="539" t="s">
        <v>324</v>
      </c>
      <c r="J13" s="229" t="s">
        <v>389</v>
      </c>
      <c r="K13" s="135" t="s">
        <v>333</v>
      </c>
      <c r="L13" s="135">
        <v>75700</v>
      </c>
      <c r="M13" s="292">
        <v>40000</v>
      </c>
      <c r="N13" s="230">
        <v>40000</v>
      </c>
      <c r="O13" s="230"/>
      <c r="P13" s="224">
        <v>10523</v>
      </c>
      <c r="Q13" s="224"/>
      <c r="R13" s="224"/>
      <c r="S13" s="224">
        <v>18024</v>
      </c>
      <c r="T13" s="338">
        <f t="shared" si="0"/>
        <v>28547</v>
      </c>
      <c r="U13" s="346">
        <f t="shared" si="1"/>
        <v>11453</v>
      </c>
      <c r="V13" s="222"/>
      <c r="W13" s="354">
        <v>18000</v>
      </c>
      <c r="X13" s="224">
        <f t="shared" si="2"/>
        <v>6547</v>
      </c>
      <c r="Y13" s="418"/>
      <c r="Z13" s="418"/>
      <c r="AA13" s="224"/>
      <c r="AB13" s="224"/>
      <c r="AC13" s="456">
        <v>75700</v>
      </c>
      <c r="AD13" s="180" t="s">
        <v>407</v>
      </c>
      <c r="AE13" s="184">
        <v>55000</v>
      </c>
      <c r="AF13" s="141"/>
    </row>
    <row r="14" spans="1:83" ht="45.75" hidden="1" customHeight="1" thickBot="1">
      <c r="B14" s="1141"/>
      <c r="C14" s="1142"/>
      <c r="D14" s="540" t="s">
        <v>418</v>
      </c>
      <c r="E14" s="540"/>
      <c r="F14" s="555" t="s">
        <v>408</v>
      </c>
      <c r="G14" s="555"/>
      <c r="H14" s="555"/>
      <c r="I14" s="540" t="s">
        <v>262</v>
      </c>
      <c r="J14" s="258" t="s">
        <v>389</v>
      </c>
      <c r="K14" s="259" t="s">
        <v>369</v>
      </c>
      <c r="L14" s="259">
        <v>75700</v>
      </c>
      <c r="M14" s="508">
        <v>26000</v>
      </c>
      <c r="N14" s="508">
        <f>M14</f>
        <v>26000</v>
      </c>
      <c r="O14" s="508"/>
      <c r="P14" s="293">
        <v>9139</v>
      </c>
      <c r="Q14" s="293"/>
      <c r="R14" s="293"/>
      <c r="S14" s="293">
        <v>1370</v>
      </c>
      <c r="T14" s="339">
        <f t="shared" si="0"/>
        <v>10509</v>
      </c>
      <c r="U14" s="347">
        <f t="shared" si="1"/>
        <v>15491</v>
      </c>
      <c r="V14" s="262"/>
      <c r="W14" s="355">
        <f>U14</f>
        <v>15491</v>
      </c>
      <c r="X14" s="293">
        <f t="shared" si="2"/>
        <v>0</v>
      </c>
      <c r="Y14" s="421"/>
      <c r="Z14" s="421"/>
      <c r="AA14" s="293"/>
      <c r="AB14" s="293"/>
      <c r="AC14" s="456">
        <v>75700</v>
      </c>
      <c r="AD14" s="180" t="s">
        <v>420</v>
      </c>
      <c r="AE14" s="166"/>
      <c r="AF14" s="141"/>
    </row>
    <row r="15" spans="1:83" s="321" customFormat="1" ht="16.149999999999999" customHeight="1">
      <c r="B15" s="1183" t="s">
        <v>288</v>
      </c>
      <c r="C15" s="1172"/>
      <c r="D15" s="1171" t="s">
        <v>448</v>
      </c>
      <c r="E15" s="1175"/>
      <c r="F15" s="1175" t="s">
        <v>408</v>
      </c>
      <c r="G15" s="1175"/>
      <c r="H15" s="1175"/>
      <c r="I15" s="1177" t="s">
        <v>325</v>
      </c>
      <c r="J15" s="553" t="s">
        <v>260</v>
      </c>
      <c r="K15" s="553" t="s">
        <v>295</v>
      </c>
      <c r="L15" s="553"/>
      <c r="M15" s="505">
        <v>25000</v>
      </c>
      <c r="N15" s="245"/>
      <c r="O15" s="506">
        <f t="shared" ref="O15:O18" si="3">M15-N15</f>
        <v>25000</v>
      </c>
      <c r="P15" s="473"/>
      <c r="Q15" s="473"/>
      <c r="R15" s="473"/>
      <c r="S15" s="473"/>
      <c r="T15" s="340">
        <f t="shared" si="0"/>
        <v>0</v>
      </c>
      <c r="U15" s="348"/>
      <c r="V15" s="475"/>
      <c r="W15" s="507"/>
      <c r="X15" s="473"/>
      <c r="Y15" s="562"/>
      <c r="Z15" s="587">
        <v>25000</v>
      </c>
      <c r="AA15" s="588"/>
      <c r="AB15" s="589"/>
      <c r="AC15" s="590"/>
      <c r="AD15" s="591" t="s">
        <v>449</v>
      </c>
      <c r="AE15" s="325">
        <v>25000</v>
      </c>
      <c r="AF15" s="319"/>
    </row>
    <row r="16" spans="1:83" s="321" customFormat="1" ht="16.149999999999999" customHeight="1">
      <c r="A16" s="317"/>
      <c r="B16" s="1184"/>
      <c r="C16" s="1172"/>
      <c r="D16" s="1172"/>
      <c r="E16" s="1176"/>
      <c r="F16" s="1176"/>
      <c r="G16" s="1176"/>
      <c r="H16" s="1176"/>
      <c r="I16" s="1178"/>
      <c r="J16" s="536" t="s">
        <v>261</v>
      </c>
      <c r="K16" s="232"/>
      <c r="L16" s="232"/>
      <c r="M16" s="324"/>
      <c r="N16" s="233"/>
      <c r="O16" s="234">
        <f t="shared" si="3"/>
        <v>0</v>
      </c>
      <c r="P16" s="322"/>
      <c r="Q16" s="322"/>
      <c r="R16" s="322"/>
      <c r="S16" s="323"/>
      <c r="T16" s="338">
        <f t="shared" si="0"/>
        <v>0</v>
      </c>
      <c r="U16" s="346"/>
      <c r="V16" s="323"/>
      <c r="W16" s="357"/>
      <c r="X16" s="322"/>
      <c r="Y16" s="563"/>
      <c r="Z16" s="418"/>
      <c r="AA16" s="224"/>
      <c r="AB16" s="322"/>
      <c r="AC16" s="457"/>
      <c r="AD16" s="319"/>
      <c r="AE16" s="320"/>
      <c r="AF16" s="319"/>
    </row>
    <row r="17" spans="1:32" s="321" customFormat="1" ht="16.149999999999999" customHeight="1">
      <c r="A17" s="317"/>
      <c r="B17" s="1184"/>
      <c r="C17" s="1172"/>
      <c r="D17" s="1172"/>
      <c r="E17" s="1176"/>
      <c r="F17" s="1176"/>
      <c r="G17" s="1176"/>
      <c r="H17" s="1176"/>
      <c r="I17" s="1178"/>
      <c r="J17" s="536" t="s">
        <v>293</v>
      </c>
      <c r="K17" s="232"/>
      <c r="L17" s="232"/>
      <c r="M17" s="324"/>
      <c r="N17" s="233"/>
      <c r="O17" s="234">
        <f t="shared" si="3"/>
        <v>0</v>
      </c>
      <c r="P17" s="322"/>
      <c r="Q17" s="322"/>
      <c r="R17" s="322"/>
      <c r="S17" s="323"/>
      <c r="T17" s="338">
        <f t="shared" si="0"/>
        <v>0</v>
      </c>
      <c r="U17" s="346"/>
      <c r="V17" s="323"/>
      <c r="W17" s="357"/>
      <c r="X17" s="322"/>
      <c r="Y17" s="563"/>
      <c r="Z17" s="418"/>
      <c r="AA17" s="224"/>
      <c r="AB17" s="322"/>
      <c r="AC17" s="457"/>
      <c r="AD17" s="319"/>
      <c r="AE17" s="320"/>
      <c r="AF17" s="319"/>
    </row>
    <row r="18" spans="1:32" s="321" customFormat="1" ht="15" customHeight="1">
      <c r="A18" s="317"/>
      <c r="B18" s="1184"/>
      <c r="C18" s="1172"/>
      <c r="D18" s="1172"/>
      <c r="E18" s="1176"/>
      <c r="F18" s="1176"/>
      <c r="G18" s="1176"/>
      <c r="H18" s="1176"/>
      <c r="I18" s="1178"/>
      <c r="J18" s="536" t="s">
        <v>294</v>
      </c>
      <c r="K18" s="232"/>
      <c r="L18" s="232"/>
      <c r="M18" s="324">
        <f>SUM(M15:M17)*0.06</f>
        <v>1500</v>
      </c>
      <c r="N18" s="233"/>
      <c r="O18" s="231">
        <f t="shared" si="3"/>
        <v>1500</v>
      </c>
      <c r="P18" s="322"/>
      <c r="Q18" s="322"/>
      <c r="R18" s="322"/>
      <c r="S18" s="323"/>
      <c r="T18" s="338">
        <f t="shared" si="0"/>
        <v>0</v>
      </c>
      <c r="U18" s="346"/>
      <c r="V18" s="323"/>
      <c r="W18" s="357"/>
      <c r="X18" s="322"/>
      <c r="Y18" s="563"/>
      <c r="Z18" s="418">
        <f>SUM(Z15:Z17)*0.06</f>
        <v>1500</v>
      </c>
      <c r="AA18" s="224"/>
      <c r="AB18" s="322"/>
      <c r="AC18" s="457"/>
      <c r="AD18" s="319"/>
      <c r="AE18" s="320"/>
      <c r="AF18" s="319"/>
    </row>
    <row r="19" spans="1:32" s="321" customFormat="1" ht="15" customHeight="1" thickBot="1">
      <c r="A19" s="317"/>
      <c r="B19" s="1185"/>
      <c r="C19" s="409"/>
      <c r="D19" s="409" t="s">
        <v>426</v>
      </c>
      <c r="E19" s="532"/>
      <c r="F19" s="532" t="s">
        <v>408</v>
      </c>
      <c r="G19" s="532" t="s">
        <v>408</v>
      </c>
      <c r="H19" s="532" t="s">
        <v>408</v>
      </c>
      <c r="I19" s="553" t="s">
        <v>262</v>
      </c>
      <c r="J19" s="553"/>
      <c r="K19" s="527"/>
      <c r="L19" s="527"/>
      <c r="M19" s="505"/>
      <c r="N19" s="528"/>
      <c r="O19" s="529"/>
      <c r="P19" s="473"/>
      <c r="Q19" s="473"/>
      <c r="R19" s="473"/>
      <c r="S19" s="475"/>
      <c r="T19" s="340"/>
      <c r="U19" s="348"/>
      <c r="V19" s="475"/>
      <c r="W19" s="507"/>
      <c r="X19" s="473"/>
      <c r="Y19" s="562"/>
      <c r="Z19" s="422"/>
      <c r="AA19" s="420"/>
      <c r="AB19" s="473"/>
      <c r="AC19" s="530"/>
      <c r="AD19" s="319" t="s">
        <v>434</v>
      </c>
      <c r="AE19" s="531"/>
      <c r="AF19" s="319"/>
    </row>
    <row r="20" spans="1:32" ht="37.5" hidden="1" customHeight="1">
      <c r="B20" s="379" t="s">
        <v>290</v>
      </c>
      <c r="C20" s="413" t="s">
        <v>301</v>
      </c>
      <c r="D20" s="311" t="s">
        <v>291</v>
      </c>
      <c r="E20" s="447"/>
      <c r="F20" s="255" t="s">
        <v>408</v>
      </c>
      <c r="G20" s="255" t="s">
        <v>408</v>
      </c>
      <c r="H20" s="255"/>
      <c r="I20" s="538" t="s">
        <v>324</v>
      </c>
      <c r="J20" s="256" t="s">
        <v>260</v>
      </c>
      <c r="K20" s="256" t="s">
        <v>342</v>
      </c>
      <c r="L20" s="256">
        <v>71200</v>
      </c>
      <c r="M20" s="263">
        <v>60917</v>
      </c>
      <c r="N20" s="264"/>
      <c r="O20" s="265">
        <f>13765+26752+6000+14400</f>
        <v>60917</v>
      </c>
      <c r="P20" s="265"/>
      <c r="Q20" s="265">
        <v>3912</v>
      </c>
      <c r="R20" s="265">
        <v>36472</v>
      </c>
      <c r="S20" s="265"/>
      <c r="T20" s="337">
        <f t="shared" si="0"/>
        <v>40384</v>
      </c>
      <c r="U20" s="345">
        <f t="shared" si="1"/>
        <v>20533</v>
      </c>
      <c r="V20" s="257"/>
      <c r="W20" s="353">
        <v>0</v>
      </c>
      <c r="X20" s="294">
        <f t="shared" ref="X20:X24" si="4">W20-U20</f>
        <v>-20533</v>
      </c>
      <c r="Y20" s="564"/>
      <c r="Z20" s="419"/>
      <c r="AA20" s="265"/>
      <c r="AB20" s="294"/>
      <c r="AC20" s="458">
        <v>71200</v>
      </c>
      <c r="AD20" s="180" t="s">
        <v>409</v>
      </c>
      <c r="AE20" s="185">
        <v>92000</v>
      </c>
      <c r="AF20" s="143"/>
    </row>
    <row r="21" spans="1:32" ht="55.5" hidden="1" customHeight="1" thickBot="1">
      <c r="B21" s="380"/>
      <c r="C21" s="414"/>
      <c r="D21" s="540" t="s">
        <v>410</v>
      </c>
      <c r="E21" s="540"/>
      <c r="F21" s="555" t="s">
        <v>408</v>
      </c>
      <c r="G21" s="555"/>
      <c r="H21" s="555"/>
      <c r="I21" s="540" t="s">
        <v>324</v>
      </c>
      <c r="J21" s="258" t="s">
        <v>387</v>
      </c>
      <c r="K21" s="259" t="s">
        <v>334</v>
      </c>
      <c r="L21" s="259">
        <v>75700</v>
      </c>
      <c r="M21" s="500">
        <v>20000</v>
      </c>
      <c r="N21" s="501">
        <f>M21</f>
        <v>20000</v>
      </c>
      <c r="O21" s="501"/>
      <c r="P21" s="501"/>
      <c r="Q21" s="501"/>
      <c r="R21" s="501"/>
      <c r="S21" s="501"/>
      <c r="T21" s="339">
        <f t="shared" si="0"/>
        <v>0</v>
      </c>
      <c r="U21" s="347">
        <f t="shared" si="1"/>
        <v>20000</v>
      </c>
      <c r="V21" s="262"/>
      <c r="W21" s="355">
        <f>U21</f>
        <v>20000</v>
      </c>
      <c r="X21" s="502">
        <f t="shared" si="4"/>
        <v>0</v>
      </c>
      <c r="Y21" s="565"/>
      <c r="Z21" s="421"/>
      <c r="AA21" s="421"/>
      <c r="AB21" s="501"/>
      <c r="AC21" s="459">
        <v>75700</v>
      </c>
      <c r="AD21" s="180" t="s">
        <v>421</v>
      </c>
      <c r="AE21" s="186"/>
      <c r="AF21" s="143"/>
    </row>
    <row r="22" spans="1:32" ht="48" hidden="1" customHeight="1">
      <c r="B22" s="1139" t="s">
        <v>285</v>
      </c>
      <c r="C22" s="408" t="s">
        <v>319</v>
      </c>
      <c r="D22" s="542" t="s">
        <v>404</v>
      </c>
      <c r="E22" s="541"/>
      <c r="F22" s="161" t="s">
        <v>408</v>
      </c>
      <c r="G22" s="161" t="s">
        <v>408</v>
      </c>
      <c r="H22" s="161" t="s">
        <v>411</v>
      </c>
      <c r="I22" s="541" t="s">
        <v>324</v>
      </c>
      <c r="J22" s="160" t="s">
        <v>261</v>
      </c>
      <c r="K22" s="160" t="s">
        <v>337</v>
      </c>
      <c r="L22" s="160">
        <v>75700</v>
      </c>
      <c r="M22" s="496">
        <v>10000</v>
      </c>
      <c r="N22" s="497">
        <v>10000</v>
      </c>
      <c r="O22" s="420"/>
      <c r="P22" s="420"/>
      <c r="Q22" s="420"/>
      <c r="R22" s="420"/>
      <c r="S22" s="498">
        <v>956</v>
      </c>
      <c r="T22" s="340">
        <f t="shared" si="0"/>
        <v>956</v>
      </c>
      <c r="U22" s="348">
        <f t="shared" si="1"/>
        <v>9044</v>
      </c>
      <c r="V22" s="246"/>
      <c r="W22" s="358">
        <f>U22</f>
        <v>9044</v>
      </c>
      <c r="X22" s="499">
        <f t="shared" si="4"/>
        <v>0</v>
      </c>
      <c r="Y22" s="566"/>
      <c r="Z22" s="422"/>
      <c r="AA22" s="420"/>
      <c r="AB22" s="252"/>
      <c r="AC22" s="460">
        <v>72100</v>
      </c>
      <c r="AD22" s="180"/>
      <c r="AE22" s="170">
        <v>0</v>
      </c>
      <c r="AF22" s="83"/>
    </row>
    <row r="23" spans="1:32" ht="53.25" hidden="1" customHeight="1">
      <c r="B23" s="1140"/>
      <c r="C23" s="409"/>
      <c r="D23" s="543" t="s">
        <v>286</v>
      </c>
      <c r="E23" s="539"/>
      <c r="F23" s="509" t="s">
        <v>408</v>
      </c>
      <c r="G23" s="526" t="s">
        <v>408</v>
      </c>
      <c r="H23" s="554"/>
      <c r="I23" s="539" t="s">
        <v>315</v>
      </c>
      <c r="J23" s="135" t="s">
        <v>260</v>
      </c>
      <c r="K23" s="135" t="s">
        <v>381</v>
      </c>
      <c r="L23" s="135">
        <v>71300</v>
      </c>
      <c r="M23" s="238">
        <f>5*3345+575</f>
        <v>17300</v>
      </c>
      <c r="N23" s="235">
        <f>M23</f>
        <v>17300</v>
      </c>
      <c r="O23" s="224"/>
      <c r="P23" s="224"/>
      <c r="Q23" s="224"/>
      <c r="R23" s="224"/>
      <c r="S23" s="224">
        <v>943</v>
      </c>
      <c r="T23" s="338">
        <f t="shared" si="0"/>
        <v>943</v>
      </c>
      <c r="U23" s="346">
        <f t="shared" si="1"/>
        <v>16357</v>
      </c>
      <c r="V23" s="222"/>
      <c r="W23" s="354">
        <v>6000</v>
      </c>
      <c r="X23" s="291">
        <f t="shared" si="4"/>
        <v>-10357</v>
      </c>
      <c r="Y23" s="567"/>
      <c r="Z23" s="418"/>
      <c r="AA23" s="224"/>
      <c r="AB23" s="226"/>
      <c r="AC23" s="460">
        <v>71300</v>
      </c>
      <c r="AD23" s="180" t="s">
        <v>409</v>
      </c>
      <c r="AE23" s="220"/>
      <c r="AF23" s="83"/>
    </row>
    <row r="24" spans="1:32" ht="37.5" hidden="1" customHeight="1" thickBot="1">
      <c r="B24" s="1140"/>
      <c r="C24" s="409"/>
      <c r="D24" s="544" t="s">
        <v>318</v>
      </c>
      <c r="E24" s="540"/>
      <c r="F24" s="555" t="s">
        <v>408</v>
      </c>
      <c r="G24" s="555" t="s">
        <v>411</v>
      </c>
      <c r="H24" s="555"/>
      <c r="I24" s="540" t="s">
        <v>315</v>
      </c>
      <c r="J24" s="259" t="s">
        <v>261</v>
      </c>
      <c r="K24" s="259" t="s">
        <v>337</v>
      </c>
      <c r="L24" s="259">
        <v>72100</v>
      </c>
      <c r="M24" s="500">
        <v>30000</v>
      </c>
      <c r="N24" s="295"/>
      <c r="O24" s="293">
        <v>30000</v>
      </c>
      <c r="P24" s="293"/>
      <c r="Q24" s="293"/>
      <c r="R24" s="293"/>
      <c r="S24" s="293"/>
      <c r="T24" s="339">
        <f t="shared" si="0"/>
        <v>0</v>
      </c>
      <c r="U24" s="347">
        <f t="shared" si="1"/>
        <v>30000</v>
      </c>
      <c r="V24" s="262"/>
      <c r="W24" s="355">
        <v>36000</v>
      </c>
      <c r="X24" s="269">
        <f t="shared" si="4"/>
        <v>6000</v>
      </c>
      <c r="Y24" s="568"/>
      <c r="Z24" s="421"/>
      <c r="AA24" s="293"/>
      <c r="AB24" s="474"/>
      <c r="AC24" s="460">
        <v>72100</v>
      </c>
      <c r="AD24" s="180" t="s">
        <v>409</v>
      </c>
      <c r="AE24" s="189"/>
      <c r="AF24" s="83"/>
    </row>
    <row r="25" spans="1:32" ht="31.15" hidden="1" customHeight="1">
      <c r="B25" s="1179" t="s">
        <v>289</v>
      </c>
      <c r="C25" s="1181" t="s">
        <v>316</v>
      </c>
      <c r="D25" s="538" t="s">
        <v>300</v>
      </c>
      <c r="E25" s="161"/>
      <c r="F25" s="161" t="s">
        <v>408</v>
      </c>
      <c r="G25" s="161" t="s">
        <v>408</v>
      </c>
      <c r="H25" s="161" t="s">
        <v>408</v>
      </c>
      <c r="I25" s="541" t="s">
        <v>264</v>
      </c>
      <c r="J25" s="503" t="s">
        <v>260</v>
      </c>
      <c r="K25" s="160"/>
      <c r="L25" s="160"/>
      <c r="M25" s="504">
        <f>SUM(N25:O25)</f>
        <v>17500</v>
      </c>
      <c r="N25" s="504">
        <v>10000</v>
      </c>
      <c r="O25" s="254">
        <v>7500</v>
      </c>
      <c r="P25" s="254"/>
      <c r="Q25" s="254"/>
      <c r="R25" s="254"/>
      <c r="S25" s="254"/>
      <c r="T25" s="340">
        <f t="shared" si="0"/>
        <v>0</v>
      </c>
      <c r="U25" s="348"/>
      <c r="V25" s="246"/>
      <c r="W25" s="358"/>
      <c r="X25" s="254"/>
      <c r="Y25" s="569"/>
      <c r="Z25" s="422"/>
      <c r="AA25" s="420"/>
      <c r="AB25" s="254"/>
      <c r="AC25" s="462"/>
      <c r="AD25" s="180"/>
      <c r="AE25" s="171"/>
      <c r="AF25" s="141"/>
    </row>
    <row r="26" spans="1:32" ht="79.5" hidden="1" customHeight="1" thickBot="1">
      <c r="B26" s="1180"/>
      <c r="C26" s="1182"/>
      <c r="D26" s="583" t="s">
        <v>265</v>
      </c>
      <c r="E26" s="544"/>
      <c r="F26" s="555" t="s">
        <v>408</v>
      </c>
      <c r="G26" s="555" t="s">
        <v>408</v>
      </c>
      <c r="H26" s="555" t="s">
        <v>408</v>
      </c>
      <c r="I26" s="540" t="s">
        <v>264</v>
      </c>
      <c r="J26" s="258" t="s">
        <v>293</v>
      </c>
      <c r="K26" s="259"/>
      <c r="L26" s="259"/>
      <c r="M26" s="260">
        <f>SUM(N26:O26)</f>
        <v>18500</v>
      </c>
      <c r="N26" s="260">
        <v>11000</v>
      </c>
      <c r="O26" s="261">
        <v>7500</v>
      </c>
      <c r="P26" s="261"/>
      <c r="Q26" s="261"/>
      <c r="R26" s="261"/>
      <c r="S26" s="261"/>
      <c r="T26" s="339">
        <f t="shared" si="0"/>
        <v>0</v>
      </c>
      <c r="U26" s="347"/>
      <c r="V26" s="262"/>
      <c r="W26" s="355"/>
      <c r="X26" s="262"/>
      <c r="Y26" s="570"/>
      <c r="Z26" s="423"/>
      <c r="AA26" s="293"/>
      <c r="AB26" s="261"/>
      <c r="AC26" s="463"/>
      <c r="AD26" s="180"/>
      <c r="AE26" s="167"/>
      <c r="AF26" s="141"/>
    </row>
    <row r="27" spans="1:32" ht="16.899999999999999" customHeight="1">
      <c r="B27" s="1168" t="s">
        <v>280</v>
      </c>
      <c r="C27" s="1171" t="s">
        <v>304</v>
      </c>
      <c r="D27" s="1174" t="s">
        <v>283</v>
      </c>
      <c r="E27" s="1175"/>
      <c r="F27" s="1175" t="s">
        <v>408</v>
      </c>
      <c r="G27" s="1175" t="s">
        <v>408</v>
      </c>
      <c r="H27" s="1175" t="s">
        <v>411</v>
      </c>
      <c r="I27" s="1177" t="s">
        <v>325</v>
      </c>
      <c r="J27" s="553" t="s">
        <v>260</v>
      </c>
      <c r="K27" s="553" t="s">
        <v>292</v>
      </c>
      <c r="L27" s="553"/>
      <c r="M27" s="326">
        <v>16000</v>
      </c>
      <c r="N27" s="245"/>
      <c r="O27" s="245">
        <v>16000</v>
      </c>
      <c r="P27" s="254"/>
      <c r="Q27" s="254"/>
      <c r="R27" s="254"/>
      <c r="S27" s="254"/>
      <c r="T27" s="340">
        <f t="shared" si="0"/>
        <v>0</v>
      </c>
      <c r="U27" s="348"/>
      <c r="V27" s="246"/>
      <c r="W27" s="358"/>
      <c r="X27" s="246"/>
      <c r="Y27" s="422" t="s">
        <v>435</v>
      </c>
      <c r="Z27" s="582">
        <v>7500</v>
      </c>
      <c r="AA27" s="420"/>
      <c r="AB27" s="254"/>
      <c r="AC27" s="462"/>
      <c r="AD27" s="180"/>
      <c r="AE27" s="166"/>
      <c r="AF27" s="141"/>
    </row>
    <row r="28" spans="1:32" ht="16.899999999999999" customHeight="1">
      <c r="B28" s="1169"/>
      <c r="C28" s="1172"/>
      <c r="D28" s="1172"/>
      <c r="E28" s="1176"/>
      <c r="F28" s="1176"/>
      <c r="G28" s="1176"/>
      <c r="H28" s="1176"/>
      <c r="I28" s="1178"/>
      <c r="J28" s="536" t="s">
        <v>261</v>
      </c>
      <c r="K28" s="536"/>
      <c r="L28" s="536"/>
      <c r="M28" s="324"/>
      <c r="N28" s="233"/>
      <c r="O28" s="242">
        <f t="shared" ref="O28:O42" si="5">M28-N28</f>
        <v>0</v>
      </c>
      <c r="P28" s="225"/>
      <c r="Q28" s="225"/>
      <c r="R28" s="225"/>
      <c r="S28" s="225"/>
      <c r="T28" s="338">
        <f t="shared" si="0"/>
        <v>0</v>
      </c>
      <c r="U28" s="346"/>
      <c r="V28" s="222"/>
      <c r="W28" s="354"/>
      <c r="X28" s="222"/>
      <c r="Y28" s="571"/>
      <c r="Z28" s="418"/>
      <c r="AA28" s="224"/>
      <c r="AB28" s="225"/>
      <c r="AC28" s="455"/>
      <c r="AD28" s="180"/>
      <c r="AE28" s="166"/>
      <c r="AF28" s="141"/>
    </row>
    <row r="29" spans="1:32" ht="16.899999999999999" customHeight="1">
      <c r="B29" s="1169"/>
      <c r="C29" s="1172"/>
      <c r="D29" s="1172"/>
      <c r="E29" s="1176"/>
      <c r="F29" s="1176"/>
      <c r="G29" s="1176"/>
      <c r="H29" s="1176"/>
      <c r="I29" s="1178"/>
      <c r="J29" s="536" t="s">
        <v>293</v>
      </c>
      <c r="K29" s="232"/>
      <c r="L29" s="232"/>
      <c r="M29" s="239"/>
      <c r="N29" s="233"/>
      <c r="O29" s="242">
        <f t="shared" si="5"/>
        <v>0</v>
      </c>
      <c r="P29" s="225"/>
      <c r="Q29" s="225"/>
      <c r="R29" s="225"/>
      <c r="S29" s="225"/>
      <c r="T29" s="338">
        <f t="shared" si="0"/>
        <v>0</v>
      </c>
      <c r="U29" s="346"/>
      <c r="V29" s="222"/>
      <c r="W29" s="354"/>
      <c r="X29" s="222"/>
      <c r="Y29" s="571"/>
      <c r="Z29" s="418"/>
      <c r="AA29" s="224"/>
      <c r="AB29" s="225"/>
      <c r="AC29" s="455"/>
      <c r="AD29" s="180"/>
      <c r="AE29" s="166"/>
      <c r="AF29" s="141"/>
    </row>
    <row r="30" spans="1:32" ht="16.899999999999999" customHeight="1">
      <c r="B30" s="1169"/>
      <c r="C30" s="1172"/>
      <c r="D30" s="1172"/>
      <c r="E30" s="1176"/>
      <c r="F30" s="1176"/>
      <c r="G30" s="1176"/>
      <c r="H30" s="1176"/>
      <c r="I30" s="1178"/>
      <c r="J30" s="536" t="s">
        <v>294</v>
      </c>
      <c r="K30" s="232"/>
      <c r="L30" s="232"/>
      <c r="M30" s="324">
        <f>SUM(M27:M29)*0.06</f>
        <v>960</v>
      </c>
      <c r="N30" s="233"/>
      <c r="O30" s="242">
        <f t="shared" si="5"/>
        <v>960</v>
      </c>
      <c r="P30" s="225"/>
      <c r="Q30" s="225"/>
      <c r="R30" s="225"/>
      <c r="S30" s="225"/>
      <c r="T30" s="338">
        <f t="shared" si="0"/>
        <v>0</v>
      </c>
      <c r="U30" s="346"/>
      <c r="V30" s="222"/>
      <c r="W30" s="354"/>
      <c r="X30" s="222"/>
      <c r="Y30" s="571"/>
      <c r="Z30" s="418">
        <f>SUM(Z27:Z29)*0.06</f>
        <v>450</v>
      </c>
      <c r="AA30" s="224"/>
      <c r="AB30" s="225"/>
      <c r="AC30" s="455"/>
      <c r="AD30" s="180"/>
      <c r="AE30" s="166"/>
      <c r="AF30" s="141"/>
    </row>
    <row r="31" spans="1:32" ht="16.149999999999999" customHeight="1">
      <c r="B31" s="1169"/>
      <c r="C31" s="1172"/>
      <c r="D31" s="1172" t="s">
        <v>432</v>
      </c>
      <c r="E31" s="1176"/>
      <c r="F31" s="1176" t="s">
        <v>408</v>
      </c>
      <c r="G31" s="1176" t="s">
        <v>408</v>
      </c>
      <c r="H31" s="1176" t="s">
        <v>408</v>
      </c>
      <c r="I31" s="1178" t="s">
        <v>325</v>
      </c>
      <c r="J31" s="536" t="s">
        <v>260</v>
      </c>
      <c r="K31" s="232"/>
      <c r="L31" s="232"/>
      <c r="M31" s="239"/>
      <c r="N31" s="233"/>
      <c r="O31" s="242">
        <f t="shared" si="5"/>
        <v>0</v>
      </c>
      <c r="P31" s="225"/>
      <c r="Q31" s="225"/>
      <c r="R31" s="225"/>
      <c r="S31" s="225"/>
      <c r="T31" s="338">
        <f t="shared" si="0"/>
        <v>0</v>
      </c>
      <c r="U31" s="346"/>
      <c r="V31" s="222"/>
      <c r="W31" s="354"/>
      <c r="X31" s="222"/>
      <c r="Y31" s="571"/>
      <c r="Z31" s="418"/>
      <c r="AA31" s="224"/>
      <c r="AB31" s="225"/>
      <c r="AC31" s="455"/>
      <c r="AD31" s="180"/>
      <c r="AE31" s="166"/>
      <c r="AF31" s="141"/>
    </row>
    <row r="32" spans="1:32" ht="16.149999999999999" customHeight="1">
      <c r="B32" s="1169"/>
      <c r="C32" s="1172"/>
      <c r="D32" s="1172"/>
      <c r="E32" s="1176"/>
      <c r="F32" s="1176"/>
      <c r="G32" s="1176"/>
      <c r="H32" s="1176"/>
      <c r="I32" s="1178"/>
      <c r="J32" s="536" t="s">
        <v>261</v>
      </c>
      <c r="K32" s="232" t="s">
        <v>296</v>
      </c>
      <c r="L32" s="232"/>
      <c r="M32" s="239">
        <v>14000</v>
      </c>
      <c r="N32" s="233">
        <v>14000</v>
      </c>
      <c r="O32" s="242">
        <f t="shared" si="5"/>
        <v>0</v>
      </c>
      <c r="P32" s="225"/>
      <c r="Q32" s="225"/>
      <c r="R32" s="225"/>
      <c r="S32" s="225"/>
      <c r="T32" s="338">
        <f t="shared" si="0"/>
        <v>0</v>
      </c>
      <c r="U32" s="346"/>
      <c r="V32" s="222"/>
      <c r="W32" s="354"/>
      <c r="X32" s="222"/>
      <c r="Y32" s="571" t="s">
        <v>436</v>
      </c>
      <c r="Z32" s="418">
        <v>3000</v>
      </c>
      <c r="AA32" s="224">
        <v>3000</v>
      </c>
      <c r="AB32" s="225"/>
      <c r="AC32" s="455"/>
      <c r="AD32" s="180"/>
      <c r="AE32" s="166"/>
      <c r="AF32" s="141"/>
    </row>
    <row r="33" spans="2:32" ht="16.149999999999999" customHeight="1">
      <c r="B33" s="1169"/>
      <c r="C33" s="1172"/>
      <c r="D33" s="1172"/>
      <c r="E33" s="1176"/>
      <c r="F33" s="1176"/>
      <c r="G33" s="1176"/>
      <c r="H33" s="1176"/>
      <c r="I33" s="1178"/>
      <c r="J33" s="536" t="s">
        <v>293</v>
      </c>
      <c r="K33" s="232"/>
      <c r="L33" s="232"/>
      <c r="M33" s="239"/>
      <c r="N33" s="233"/>
      <c r="O33" s="242">
        <f t="shared" si="5"/>
        <v>0</v>
      </c>
      <c r="P33" s="225"/>
      <c r="Q33" s="225"/>
      <c r="R33" s="225"/>
      <c r="S33" s="225"/>
      <c r="T33" s="338">
        <f t="shared" si="0"/>
        <v>0</v>
      </c>
      <c r="U33" s="346"/>
      <c r="V33" s="222"/>
      <c r="W33" s="354"/>
      <c r="X33" s="222"/>
      <c r="Y33" s="571"/>
      <c r="Z33" s="418"/>
      <c r="AA33" s="224"/>
      <c r="AB33" s="225"/>
      <c r="AC33" s="455"/>
      <c r="AD33" s="180"/>
      <c r="AE33" s="166"/>
      <c r="AF33" s="141"/>
    </row>
    <row r="34" spans="2:32" ht="16.149999999999999" customHeight="1">
      <c r="B34" s="1169"/>
      <c r="C34" s="1172"/>
      <c r="D34" s="1172"/>
      <c r="E34" s="1176"/>
      <c r="F34" s="1176"/>
      <c r="G34" s="1176"/>
      <c r="H34" s="1176"/>
      <c r="I34" s="1178"/>
      <c r="J34" s="536" t="s">
        <v>294</v>
      </c>
      <c r="K34" s="232"/>
      <c r="L34" s="232"/>
      <c r="M34" s="324">
        <f>SUM(M31:M33)*0.06</f>
        <v>840</v>
      </c>
      <c r="N34" s="233"/>
      <c r="O34" s="242">
        <f t="shared" si="5"/>
        <v>840</v>
      </c>
      <c r="P34" s="225"/>
      <c r="Q34" s="225"/>
      <c r="R34" s="225"/>
      <c r="S34" s="225"/>
      <c r="T34" s="338">
        <f t="shared" ref="T34:T82" si="6">SUM(P34:S34)</f>
        <v>0</v>
      </c>
      <c r="U34" s="346"/>
      <c r="V34" s="222"/>
      <c r="W34" s="354"/>
      <c r="X34" s="222"/>
      <c r="Y34" s="571"/>
      <c r="Z34" s="418">
        <f>SUM(Z31:Z33)*0.06</f>
        <v>180</v>
      </c>
      <c r="AA34" s="418"/>
      <c r="AB34" s="225"/>
      <c r="AC34" s="455"/>
      <c r="AD34" s="180"/>
      <c r="AE34" s="166"/>
      <c r="AF34" s="141"/>
    </row>
    <row r="35" spans="2:32" ht="16.149999999999999" customHeight="1">
      <c r="B35" s="1169"/>
      <c r="C35" s="1172"/>
      <c r="D35" s="1172" t="s">
        <v>419</v>
      </c>
      <c r="E35" s="1176"/>
      <c r="F35" s="1176" t="s">
        <v>408</v>
      </c>
      <c r="G35" s="1176" t="s">
        <v>408</v>
      </c>
      <c r="H35" s="1176" t="s">
        <v>408</v>
      </c>
      <c r="I35" s="1178" t="s">
        <v>325</v>
      </c>
      <c r="J35" s="536" t="s">
        <v>260</v>
      </c>
      <c r="K35" s="536" t="s">
        <v>292</v>
      </c>
      <c r="L35" s="536"/>
      <c r="M35" s="327">
        <v>16000</v>
      </c>
      <c r="N35" s="242"/>
      <c r="O35" s="242">
        <f t="shared" si="5"/>
        <v>16000</v>
      </c>
      <c r="P35" s="225"/>
      <c r="Q35" s="225"/>
      <c r="R35" s="225"/>
      <c r="S35" s="225"/>
      <c r="T35" s="338">
        <f t="shared" si="6"/>
        <v>0</v>
      </c>
      <c r="U35" s="346"/>
      <c r="V35" s="222"/>
      <c r="W35" s="354"/>
      <c r="X35" s="222"/>
      <c r="Y35" s="571"/>
      <c r="Z35" s="418"/>
      <c r="AA35" s="224"/>
      <c r="AB35" s="225"/>
      <c r="AC35" s="455"/>
      <c r="AE35" s="166"/>
      <c r="AF35" s="141"/>
    </row>
    <row r="36" spans="2:32" ht="16.149999999999999" customHeight="1">
      <c r="B36" s="1169"/>
      <c r="C36" s="1172"/>
      <c r="D36" s="1172"/>
      <c r="E36" s="1176"/>
      <c r="F36" s="1176"/>
      <c r="G36" s="1176"/>
      <c r="H36" s="1176"/>
      <c r="I36" s="1178"/>
      <c r="J36" s="536" t="s">
        <v>261</v>
      </c>
      <c r="K36" s="536" t="s">
        <v>298</v>
      </c>
      <c r="L36" s="536"/>
      <c r="M36" s="239">
        <v>110000</v>
      </c>
      <c r="N36" s="233"/>
      <c r="O36" s="242">
        <f t="shared" si="5"/>
        <v>110000</v>
      </c>
      <c r="P36" s="225"/>
      <c r="Q36" s="225"/>
      <c r="R36" s="225"/>
      <c r="S36" s="225"/>
      <c r="T36" s="338">
        <f t="shared" si="6"/>
        <v>0</v>
      </c>
      <c r="U36" s="346"/>
      <c r="V36" s="222"/>
      <c r="W36" s="354"/>
      <c r="X36" s="222"/>
      <c r="Y36" s="571"/>
      <c r="Z36" s="418"/>
      <c r="AA36" s="224"/>
      <c r="AB36" s="225"/>
      <c r="AC36" s="455"/>
      <c r="AD36" s="319" t="s">
        <v>437</v>
      </c>
      <c r="AE36" s="185"/>
      <c r="AF36" s="141"/>
    </row>
    <row r="37" spans="2:32" ht="16.149999999999999" customHeight="1">
      <c r="B37" s="1169"/>
      <c r="C37" s="1172"/>
      <c r="D37" s="1172"/>
      <c r="E37" s="1176"/>
      <c r="F37" s="1176"/>
      <c r="G37" s="1176"/>
      <c r="H37" s="1176"/>
      <c r="I37" s="1178"/>
      <c r="J37" s="536" t="s">
        <v>293</v>
      </c>
      <c r="K37" s="232"/>
      <c r="L37" s="232"/>
      <c r="M37" s="239"/>
      <c r="N37" s="233"/>
      <c r="O37" s="242">
        <f t="shared" si="5"/>
        <v>0</v>
      </c>
      <c r="P37" s="225"/>
      <c r="Q37" s="225"/>
      <c r="R37" s="225"/>
      <c r="S37" s="225"/>
      <c r="T37" s="338">
        <f t="shared" si="6"/>
        <v>0</v>
      </c>
      <c r="U37" s="346"/>
      <c r="V37" s="222"/>
      <c r="W37" s="354"/>
      <c r="X37" s="222"/>
      <c r="Y37" s="571"/>
      <c r="Z37" s="418"/>
      <c r="AA37" s="224"/>
      <c r="AB37" s="225"/>
      <c r="AC37" s="455"/>
      <c r="AD37" s="180"/>
      <c r="AE37" s="185"/>
      <c r="AF37" s="141"/>
    </row>
    <row r="38" spans="2:32" ht="16.149999999999999" customHeight="1">
      <c r="B38" s="1169"/>
      <c r="C38" s="1172"/>
      <c r="D38" s="1172"/>
      <c r="E38" s="1176"/>
      <c r="F38" s="1176"/>
      <c r="G38" s="1176"/>
      <c r="H38" s="1176"/>
      <c r="I38" s="1178"/>
      <c r="J38" s="536" t="s">
        <v>294</v>
      </c>
      <c r="K38" s="232"/>
      <c r="L38" s="232"/>
      <c r="M38" s="324">
        <f>SUM(M35:M37)*0.06</f>
        <v>7560</v>
      </c>
      <c r="N38" s="233"/>
      <c r="O38" s="242">
        <f t="shared" si="5"/>
        <v>7560</v>
      </c>
      <c r="P38" s="225"/>
      <c r="Q38" s="225"/>
      <c r="R38" s="225"/>
      <c r="S38" s="225"/>
      <c r="T38" s="338">
        <f t="shared" si="6"/>
        <v>0</v>
      </c>
      <c r="U38" s="346"/>
      <c r="V38" s="222"/>
      <c r="W38" s="354"/>
      <c r="X38" s="222"/>
      <c r="Y38" s="571"/>
      <c r="Z38" s="418"/>
      <c r="AA38" s="224"/>
      <c r="AB38" s="225"/>
      <c r="AC38" s="455"/>
      <c r="AD38" s="180"/>
      <c r="AE38" s="185"/>
      <c r="AF38" s="141"/>
    </row>
    <row r="39" spans="2:32" ht="16.149999999999999" hidden="1" customHeight="1">
      <c r="B39" s="1169"/>
      <c r="C39" s="1172"/>
      <c r="D39" s="1178" t="s">
        <v>299</v>
      </c>
      <c r="E39" s="1178"/>
      <c r="F39" s="1176"/>
      <c r="G39" s="1176"/>
      <c r="H39" s="1176"/>
      <c r="I39" s="1178" t="s">
        <v>325</v>
      </c>
      <c r="J39" s="536" t="s">
        <v>260</v>
      </c>
      <c r="K39" s="536" t="s">
        <v>292</v>
      </c>
      <c r="L39" s="536"/>
      <c r="M39" s="327">
        <v>16000</v>
      </c>
      <c r="N39" s="242"/>
      <c r="O39" s="242">
        <f t="shared" si="5"/>
        <v>16000</v>
      </c>
      <c r="P39" s="225"/>
      <c r="Q39" s="225"/>
      <c r="R39" s="225"/>
      <c r="S39" s="225"/>
      <c r="T39" s="338">
        <f t="shared" si="6"/>
        <v>0</v>
      </c>
      <c r="U39" s="346"/>
      <c r="V39" s="222"/>
      <c r="W39" s="354"/>
      <c r="X39" s="222"/>
      <c r="Y39" s="571"/>
      <c r="Z39" s="418"/>
      <c r="AA39" s="224"/>
      <c r="AB39" s="225"/>
      <c r="AC39" s="455"/>
      <c r="AD39" s="180"/>
      <c r="AE39" s="185"/>
      <c r="AF39" s="141"/>
    </row>
    <row r="40" spans="2:32" ht="16.149999999999999" hidden="1" customHeight="1">
      <c r="B40" s="1169"/>
      <c r="C40" s="1172"/>
      <c r="D40" s="1178"/>
      <c r="E40" s="1178"/>
      <c r="F40" s="1176"/>
      <c r="G40" s="1176"/>
      <c r="H40" s="1176"/>
      <c r="I40" s="1178"/>
      <c r="J40" s="536" t="s">
        <v>261</v>
      </c>
      <c r="K40" s="536" t="s">
        <v>329</v>
      </c>
      <c r="L40" s="536"/>
      <c r="M40" s="239">
        <v>20000</v>
      </c>
      <c r="N40" s="233"/>
      <c r="O40" s="234">
        <f t="shared" si="5"/>
        <v>20000</v>
      </c>
      <c r="P40" s="225"/>
      <c r="Q40" s="225"/>
      <c r="R40" s="225"/>
      <c r="S40" s="225"/>
      <c r="T40" s="338">
        <f t="shared" si="6"/>
        <v>0</v>
      </c>
      <c r="U40" s="346"/>
      <c r="V40" s="222"/>
      <c r="W40" s="354"/>
      <c r="X40" s="222"/>
      <c r="Y40" s="571"/>
      <c r="Z40" s="418"/>
      <c r="AA40" s="224"/>
      <c r="AB40" s="225"/>
      <c r="AC40" s="455"/>
      <c r="AD40" s="180"/>
      <c r="AE40" s="185"/>
      <c r="AF40" s="141"/>
    </row>
    <row r="41" spans="2:32" ht="16.149999999999999" hidden="1" customHeight="1">
      <c r="B41" s="1169"/>
      <c r="C41" s="1172"/>
      <c r="D41" s="1178"/>
      <c r="E41" s="1178"/>
      <c r="F41" s="1176"/>
      <c r="G41" s="1176"/>
      <c r="H41" s="1176"/>
      <c r="I41" s="1178"/>
      <c r="J41" s="536" t="s">
        <v>293</v>
      </c>
      <c r="K41" s="232"/>
      <c r="L41" s="232"/>
      <c r="M41" s="239"/>
      <c r="N41" s="233"/>
      <c r="O41" s="234">
        <f t="shared" si="5"/>
        <v>0</v>
      </c>
      <c r="P41" s="225"/>
      <c r="Q41" s="225"/>
      <c r="R41" s="225"/>
      <c r="S41" s="225"/>
      <c r="T41" s="338">
        <f t="shared" si="6"/>
        <v>0</v>
      </c>
      <c r="U41" s="346">
        <f t="shared" ref="U41:U82" si="7">M41-T41</f>
        <v>0</v>
      </c>
      <c r="V41" s="222"/>
      <c r="W41" s="354"/>
      <c r="X41" s="222"/>
      <c r="Y41" s="571"/>
      <c r="Z41" s="418"/>
      <c r="AA41" s="224"/>
      <c r="AB41" s="225"/>
      <c r="AC41" s="455"/>
      <c r="AD41" s="180"/>
      <c r="AE41" s="185"/>
      <c r="AF41" s="141"/>
    </row>
    <row r="42" spans="2:32" ht="16.149999999999999" hidden="1" customHeight="1">
      <c r="B42" s="1170"/>
      <c r="C42" s="1173"/>
      <c r="D42" s="1186"/>
      <c r="E42" s="1186"/>
      <c r="F42" s="1187"/>
      <c r="G42" s="1187"/>
      <c r="H42" s="1187"/>
      <c r="I42" s="1186"/>
      <c r="J42" s="537" t="s">
        <v>294</v>
      </c>
      <c r="K42" s="248"/>
      <c r="L42" s="248"/>
      <c r="M42" s="328">
        <f>SUM(M39:M41)*0.06</f>
        <v>2160</v>
      </c>
      <c r="N42" s="249"/>
      <c r="O42" s="250">
        <f t="shared" si="5"/>
        <v>2160</v>
      </c>
      <c r="P42" s="251"/>
      <c r="Q42" s="251"/>
      <c r="R42" s="251"/>
      <c r="S42" s="251"/>
      <c r="T42" s="341">
        <f t="shared" si="6"/>
        <v>0</v>
      </c>
      <c r="U42" s="349"/>
      <c r="V42" s="228"/>
      <c r="W42" s="359"/>
      <c r="X42" s="228"/>
      <c r="Y42" s="572"/>
      <c r="Z42" s="423"/>
      <c r="AA42" s="424"/>
      <c r="AB42" s="251"/>
      <c r="AC42" s="464"/>
      <c r="AD42" s="180"/>
      <c r="AE42" s="185"/>
      <c r="AF42" s="141"/>
    </row>
    <row r="43" spans="2:32" s="476" customFormat="1" ht="23.25" customHeight="1">
      <c r="B43" s="477"/>
      <c r="C43" s="478"/>
      <c r="D43" s="1188" t="s">
        <v>398</v>
      </c>
      <c r="E43" s="478"/>
      <c r="F43" s="479" t="s">
        <v>408</v>
      </c>
      <c r="G43" s="479" t="s">
        <v>408</v>
      </c>
      <c r="H43" s="479" t="s">
        <v>408</v>
      </c>
      <c r="I43" s="480" t="s">
        <v>399</v>
      </c>
      <c r="J43" s="556" t="s">
        <v>400</v>
      </c>
      <c r="K43" s="481" t="s">
        <v>263</v>
      </c>
      <c r="L43" s="482">
        <f>SUM(M43:N43)</f>
        <v>30000</v>
      </c>
      <c r="M43" s="483"/>
      <c r="N43" s="484">
        <v>30000</v>
      </c>
      <c r="O43" s="485"/>
      <c r="P43" s="486"/>
      <c r="Y43" s="592"/>
      <c r="Z43" s="418">
        <v>10000</v>
      </c>
      <c r="AA43" s="592"/>
      <c r="AB43" s="592"/>
      <c r="AD43" s="476" t="s">
        <v>451</v>
      </c>
    </row>
    <row r="44" spans="2:32" s="476" customFormat="1" ht="12">
      <c r="B44" s="477"/>
      <c r="C44" s="478"/>
      <c r="D44" s="1188"/>
      <c r="E44" s="478"/>
      <c r="F44" s="487"/>
      <c r="G44" s="487"/>
      <c r="H44" s="487"/>
      <c r="I44" s="488"/>
      <c r="J44" s="556" t="s">
        <v>260</v>
      </c>
      <c r="K44" s="481"/>
      <c r="L44" s="489"/>
      <c r="M44" s="490"/>
      <c r="N44" s="491"/>
      <c r="O44" s="485"/>
      <c r="P44" s="486"/>
      <c r="Y44" s="592"/>
      <c r="Z44" s="592"/>
      <c r="AA44" s="592"/>
      <c r="AB44" s="592"/>
    </row>
    <row r="45" spans="2:32" s="476" customFormat="1" ht="12">
      <c r="B45" s="477"/>
      <c r="C45" s="478"/>
      <c r="D45" s="1188"/>
      <c r="E45" s="478"/>
      <c r="F45" s="492"/>
      <c r="G45" s="492"/>
      <c r="H45" s="492"/>
      <c r="I45" s="493"/>
      <c r="J45" s="556" t="s">
        <v>294</v>
      </c>
      <c r="K45" s="494"/>
      <c r="L45" s="489">
        <f>SUM(L43:L44)*6%</f>
        <v>1800</v>
      </c>
      <c r="M45" s="490"/>
      <c r="N45" s="491">
        <f>L45</f>
        <v>1800</v>
      </c>
      <c r="O45" s="485"/>
      <c r="P45" s="486"/>
      <c r="Y45" s="593"/>
      <c r="Z45" s="593"/>
      <c r="AA45" s="593"/>
      <c r="AB45" s="593"/>
    </row>
    <row r="46" spans="2:32" ht="16.149999999999999" customHeight="1">
      <c r="B46" s="477"/>
      <c r="C46" s="495"/>
      <c r="D46" s="1172" t="s">
        <v>438</v>
      </c>
      <c r="E46" s="1176"/>
      <c r="F46" s="1176" t="s">
        <v>408</v>
      </c>
      <c r="G46" s="1176" t="s">
        <v>408</v>
      </c>
      <c r="H46" s="1176"/>
      <c r="I46" s="1178" t="s">
        <v>325</v>
      </c>
      <c r="J46" s="536" t="s">
        <v>260</v>
      </c>
      <c r="K46" s="536" t="s">
        <v>295</v>
      </c>
      <c r="L46" s="536"/>
      <c r="M46" s="324">
        <v>80000</v>
      </c>
      <c r="N46" s="242"/>
      <c r="O46" s="242">
        <f t="shared" ref="O46:O49" si="8">M46-N46</f>
        <v>80000</v>
      </c>
      <c r="P46" s="225"/>
      <c r="Q46" s="225"/>
      <c r="R46" s="225"/>
      <c r="S46" s="225"/>
      <c r="T46" s="338">
        <f t="shared" ref="T46:T53" si="9">SUM(P46:S46)</f>
        <v>0</v>
      </c>
      <c r="U46" s="346"/>
      <c r="V46" s="222"/>
      <c r="W46" s="354"/>
      <c r="X46" s="222"/>
      <c r="Y46" s="571" t="s">
        <v>450</v>
      </c>
      <c r="Z46" s="418">
        <v>4000</v>
      </c>
      <c r="AA46" s="224"/>
      <c r="AB46" s="225"/>
      <c r="AC46" s="455"/>
      <c r="AD46" s="180"/>
      <c r="AE46" s="166"/>
      <c r="AF46" s="141"/>
    </row>
    <row r="47" spans="2:32" ht="16.149999999999999" customHeight="1">
      <c r="B47" s="477"/>
      <c r="C47" s="495"/>
      <c r="D47" s="1172"/>
      <c r="E47" s="1176"/>
      <c r="F47" s="1176"/>
      <c r="G47" s="1176"/>
      <c r="H47" s="1176"/>
      <c r="I47" s="1178"/>
      <c r="J47" s="536" t="s">
        <v>261</v>
      </c>
      <c r="K47" s="232"/>
      <c r="L47" s="232"/>
      <c r="M47" s="239"/>
      <c r="N47" s="233"/>
      <c r="O47" s="242">
        <f t="shared" si="8"/>
        <v>0</v>
      </c>
      <c r="P47" s="225"/>
      <c r="Q47" s="225"/>
      <c r="R47" s="225"/>
      <c r="S47" s="225"/>
      <c r="T47" s="338">
        <f t="shared" si="9"/>
        <v>0</v>
      </c>
      <c r="U47" s="346">
        <f t="shared" ref="U47:U48" si="10">M47-T47</f>
        <v>0</v>
      </c>
      <c r="V47" s="222"/>
      <c r="W47" s="354"/>
      <c r="X47" s="222"/>
      <c r="Y47" s="571"/>
      <c r="Z47" s="418">
        <v>40000</v>
      </c>
      <c r="AA47" s="224"/>
      <c r="AB47" s="225"/>
      <c r="AC47" s="455"/>
      <c r="AD47" s="180"/>
      <c r="AE47" s="166"/>
      <c r="AF47" s="141"/>
    </row>
    <row r="48" spans="2:32" ht="16.149999999999999" customHeight="1">
      <c r="B48" s="477"/>
      <c r="C48" s="495"/>
      <c r="D48" s="1172"/>
      <c r="E48" s="1176"/>
      <c r="F48" s="1176"/>
      <c r="G48" s="1176"/>
      <c r="H48" s="1176"/>
      <c r="I48" s="1178"/>
      <c r="J48" s="536" t="s">
        <v>293</v>
      </c>
      <c r="K48" s="232"/>
      <c r="L48" s="232"/>
      <c r="M48" s="239"/>
      <c r="N48" s="233"/>
      <c r="O48" s="242">
        <f t="shared" si="8"/>
        <v>0</v>
      </c>
      <c r="P48" s="225"/>
      <c r="Q48" s="225"/>
      <c r="R48" s="225"/>
      <c r="S48" s="225"/>
      <c r="T48" s="338">
        <f t="shared" si="9"/>
        <v>0</v>
      </c>
      <c r="U48" s="346">
        <f t="shared" si="10"/>
        <v>0</v>
      </c>
      <c r="V48" s="222"/>
      <c r="W48" s="354"/>
      <c r="X48" s="222"/>
      <c r="Y48" s="571"/>
      <c r="Z48" s="418"/>
      <c r="AA48" s="224"/>
      <c r="AB48" s="225"/>
      <c r="AC48" s="455"/>
      <c r="AD48" s="180"/>
      <c r="AE48" s="166"/>
      <c r="AF48" s="141"/>
    </row>
    <row r="49" spans="2:38" ht="16.149999999999999" customHeight="1">
      <c r="B49" s="477"/>
      <c r="C49" s="495"/>
      <c r="D49" s="1172"/>
      <c r="E49" s="1176"/>
      <c r="F49" s="1176"/>
      <c r="G49" s="1176"/>
      <c r="H49" s="1176"/>
      <c r="I49" s="1178"/>
      <c r="J49" s="536" t="s">
        <v>294</v>
      </c>
      <c r="K49" s="232"/>
      <c r="L49" s="232"/>
      <c r="M49" s="324">
        <f>SUM(M46:M48)*0.06</f>
        <v>4800</v>
      </c>
      <c r="N49" s="233"/>
      <c r="O49" s="242">
        <f t="shared" si="8"/>
        <v>4800</v>
      </c>
      <c r="P49" s="225"/>
      <c r="Q49" s="225"/>
      <c r="R49" s="225"/>
      <c r="S49" s="225"/>
      <c r="T49" s="338">
        <f t="shared" si="9"/>
        <v>0</v>
      </c>
      <c r="U49" s="346"/>
      <c r="V49" s="222"/>
      <c r="W49" s="354"/>
      <c r="X49" s="222"/>
      <c r="Y49" s="571"/>
      <c r="Z49" s="418">
        <f>SUM(Z46:Z48)*0.06</f>
        <v>2640</v>
      </c>
      <c r="AA49" s="224"/>
      <c r="AB49" s="225"/>
      <c r="AC49" s="455"/>
      <c r="AD49" s="180"/>
      <c r="AE49" s="166"/>
      <c r="AF49" s="141"/>
    </row>
    <row r="50" spans="2:38" ht="16.899999999999999" customHeight="1">
      <c r="B50" s="477"/>
      <c r="C50" s="495"/>
      <c r="D50" s="1174" t="s">
        <v>445</v>
      </c>
      <c r="E50" s="1175"/>
      <c r="F50" s="1175" t="s">
        <v>408</v>
      </c>
      <c r="G50" s="1175" t="s">
        <v>408</v>
      </c>
      <c r="H50" s="1175" t="s">
        <v>411</v>
      </c>
      <c r="I50" s="1177"/>
      <c r="J50" s="559" t="s">
        <v>260</v>
      </c>
      <c r="K50" s="559" t="s">
        <v>292</v>
      </c>
      <c r="L50" s="559"/>
      <c r="M50" s="326">
        <v>16000</v>
      </c>
      <c r="N50" s="245"/>
      <c r="O50" s="245">
        <v>16000</v>
      </c>
      <c r="P50" s="254"/>
      <c r="Q50" s="254"/>
      <c r="R50" s="254"/>
      <c r="S50" s="254"/>
      <c r="T50" s="340">
        <f t="shared" si="9"/>
        <v>0</v>
      </c>
      <c r="U50" s="348"/>
      <c r="V50" s="246"/>
      <c r="W50" s="358"/>
      <c r="X50" s="246"/>
      <c r="Y50" s="422"/>
      <c r="Z50" s="582"/>
      <c r="AA50" s="420"/>
      <c r="AB50" s="254"/>
      <c r="AC50" s="462"/>
      <c r="AD50" s="180"/>
      <c r="AE50" s="166"/>
      <c r="AF50" s="141"/>
      <c r="AH50" s="586"/>
      <c r="AI50" s="586"/>
      <c r="AL50" s="586"/>
    </row>
    <row r="51" spans="2:38" ht="16.899999999999999" customHeight="1">
      <c r="B51" s="477"/>
      <c r="C51" s="495"/>
      <c r="D51" s="1172"/>
      <c r="E51" s="1176"/>
      <c r="F51" s="1176"/>
      <c r="G51" s="1176"/>
      <c r="H51" s="1176"/>
      <c r="I51" s="1178"/>
      <c r="J51" s="560" t="s">
        <v>261</v>
      </c>
      <c r="K51" s="560"/>
      <c r="L51" s="560"/>
      <c r="M51" s="324"/>
      <c r="N51" s="233"/>
      <c r="O51" s="242">
        <f t="shared" ref="O51:O53" si="11">M51-N51</f>
        <v>0</v>
      </c>
      <c r="P51" s="225"/>
      <c r="Q51" s="225"/>
      <c r="R51" s="225"/>
      <c r="S51" s="225"/>
      <c r="T51" s="338">
        <f t="shared" si="9"/>
        <v>0</v>
      </c>
      <c r="U51" s="346"/>
      <c r="V51" s="222"/>
      <c r="W51" s="354"/>
      <c r="X51" s="222"/>
      <c r="Y51" s="571"/>
      <c r="Z51" s="418">
        <v>15000</v>
      </c>
      <c r="AA51" s="224"/>
      <c r="AB51" s="225"/>
      <c r="AC51" s="455"/>
      <c r="AD51" s="180" t="s">
        <v>452</v>
      </c>
      <c r="AE51" s="166"/>
      <c r="AF51" s="141"/>
      <c r="AH51" s="586"/>
      <c r="AI51" s="586"/>
      <c r="AL51" s="586"/>
    </row>
    <row r="52" spans="2:38" ht="16.899999999999999" customHeight="1">
      <c r="B52" s="477"/>
      <c r="C52" s="495"/>
      <c r="D52" s="1172"/>
      <c r="E52" s="1176"/>
      <c r="F52" s="1176"/>
      <c r="G52" s="1176"/>
      <c r="H52" s="1176"/>
      <c r="I52" s="1178"/>
      <c r="J52" s="560" t="s">
        <v>293</v>
      </c>
      <c r="K52" s="232"/>
      <c r="L52" s="232"/>
      <c r="M52" s="239"/>
      <c r="N52" s="233"/>
      <c r="O52" s="242">
        <f t="shared" si="11"/>
        <v>0</v>
      </c>
      <c r="P52" s="225"/>
      <c r="Q52" s="225"/>
      <c r="R52" s="225"/>
      <c r="S52" s="225"/>
      <c r="T52" s="338">
        <f t="shared" si="9"/>
        <v>0</v>
      </c>
      <c r="U52" s="346"/>
      <c r="V52" s="222"/>
      <c r="W52" s="354"/>
      <c r="X52" s="222"/>
      <c r="Y52" s="571"/>
      <c r="Z52" s="418"/>
      <c r="AA52" s="224"/>
      <c r="AB52" s="225"/>
      <c r="AC52" s="455"/>
      <c r="AD52" s="180"/>
      <c r="AE52" s="166"/>
      <c r="AF52" s="141"/>
      <c r="AH52" s="586"/>
      <c r="AI52" s="586"/>
      <c r="AL52" s="586"/>
    </row>
    <row r="53" spans="2:38" ht="16.899999999999999" customHeight="1" thickBot="1">
      <c r="B53" s="477"/>
      <c r="C53" s="495"/>
      <c r="D53" s="1172"/>
      <c r="E53" s="1176"/>
      <c r="F53" s="1176"/>
      <c r="G53" s="1176"/>
      <c r="H53" s="1176"/>
      <c r="I53" s="1178"/>
      <c r="J53" s="560" t="s">
        <v>294</v>
      </c>
      <c r="K53" s="232"/>
      <c r="L53" s="232"/>
      <c r="M53" s="324">
        <f>SUM(M50:M52)*0.06</f>
        <v>960</v>
      </c>
      <c r="N53" s="233"/>
      <c r="O53" s="242">
        <f t="shared" si="11"/>
        <v>960</v>
      </c>
      <c r="P53" s="225"/>
      <c r="Q53" s="225"/>
      <c r="R53" s="225"/>
      <c r="S53" s="225"/>
      <c r="T53" s="338">
        <f t="shared" si="9"/>
        <v>0</v>
      </c>
      <c r="U53" s="346"/>
      <c r="V53" s="222"/>
      <c r="W53" s="354"/>
      <c r="X53" s="222"/>
      <c r="Y53" s="571"/>
      <c r="Z53" s="418">
        <f>SUM(Z50:Z52)*0.06</f>
        <v>900</v>
      </c>
      <c r="AA53" s="224"/>
      <c r="AB53" s="225"/>
      <c r="AC53" s="455"/>
      <c r="AD53" s="180"/>
      <c r="AE53" s="166"/>
      <c r="AF53" s="141"/>
      <c r="AH53" s="586"/>
      <c r="AI53" s="586"/>
      <c r="AL53" s="586"/>
    </row>
    <row r="54" spans="2:38" ht="21.75" customHeight="1" thickBot="1">
      <c r="B54" s="253" t="s">
        <v>284</v>
      </c>
      <c r="C54" s="378"/>
      <c r="D54" s="378"/>
      <c r="E54" s="378"/>
      <c r="F54" s="378"/>
      <c r="G54" s="378"/>
      <c r="H54" s="378"/>
      <c r="I54" s="378"/>
      <c r="J54" s="378"/>
      <c r="K54" s="378"/>
      <c r="L54" s="378"/>
      <c r="M54" s="378"/>
      <c r="N54" s="378"/>
      <c r="O54" s="378"/>
      <c r="P54" s="378"/>
      <c r="Q54" s="378"/>
      <c r="R54" s="378"/>
      <c r="S54" s="378"/>
      <c r="T54" s="342">
        <f t="shared" si="6"/>
        <v>0</v>
      </c>
      <c r="U54" s="350">
        <f t="shared" si="7"/>
        <v>0</v>
      </c>
      <c r="V54" s="247"/>
      <c r="W54" s="360"/>
      <c r="X54" s="378"/>
      <c r="Y54" s="417"/>
      <c r="Z54" s="425"/>
      <c r="AA54" s="426"/>
      <c r="AB54" s="378"/>
      <c r="AC54" s="454"/>
      <c r="AD54" s="180"/>
      <c r="AE54" s="172"/>
      <c r="AF54" s="139"/>
    </row>
    <row r="55" spans="2:38" ht="58.5" hidden="1" customHeight="1" thickBot="1">
      <c r="B55" s="1189" t="s">
        <v>428</v>
      </c>
      <c r="C55" s="1181" t="s">
        <v>322</v>
      </c>
      <c r="D55" s="538" t="s">
        <v>433</v>
      </c>
      <c r="E55" s="538"/>
      <c r="F55" s="255" t="s">
        <v>408</v>
      </c>
      <c r="G55" s="255"/>
      <c r="H55" s="255"/>
      <c r="I55" s="538" t="s">
        <v>308</v>
      </c>
      <c r="J55" s="443" t="s">
        <v>389</v>
      </c>
      <c r="K55" s="256" t="s">
        <v>374</v>
      </c>
      <c r="L55" s="256">
        <v>72100</v>
      </c>
      <c r="M55" s="298">
        <v>20000</v>
      </c>
      <c r="N55" s="510">
        <f>M55</f>
        <v>20000</v>
      </c>
      <c r="O55" s="257"/>
      <c r="P55" s="511"/>
      <c r="Q55" s="511"/>
      <c r="R55" s="511"/>
      <c r="S55" s="511">
        <f>3677+973</f>
        <v>4650</v>
      </c>
      <c r="T55" s="337">
        <f t="shared" si="6"/>
        <v>4650</v>
      </c>
      <c r="U55" s="345">
        <f t="shared" si="7"/>
        <v>15350</v>
      </c>
      <c r="V55" s="257"/>
      <c r="W55" s="353">
        <f>U55</f>
        <v>15350</v>
      </c>
      <c r="X55" s="511">
        <f t="shared" ref="X55:X59" si="12">W55-U55</f>
        <v>0</v>
      </c>
      <c r="Y55" s="573"/>
      <c r="Z55" s="419"/>
      <c r="AA55" s="265"/>
      <c r="AB55" s="511"/>
      <c r="AC55" s="465">
        <v>75700</v>
      </c>
      <c r="AD55" s="180" t="s">
        <v>422</v>
      </c>
      <c r="AE55" s="173">
        <v>10000</v>
      </c>
      <c r="AF55" s="83"/>
    </row>
    <row r="56" spans="2:38" ht="39.75" hidden="1" customHeight="1" thickBot="1">
      <c r="B56" s="1190"/>
      <c r="C56" s="1142"/>
      <c r="D56" s="539" t="s">
        <v>302</v>
      </c>
      <c r="E56" s="539"/>
      <c r="F56" s="554" t="s">
        <v>408</v>
      </c>
      <c r="G56" s="554" t="s">
        <v>408</v>
      </c>
      <c r="H56" s="554" t="s">
        <v>408</v>
      </c>
      <c r="I56" s="539" t="s">
        <v>309</v>
      </c>
      <c r="J56" s="135" t="s">
        <v>386</v>
      </c>
      <c r="K56" s="240" t="s">
        <v>375</v>
      </c>
      <c r="L56" s="237">
        <v>71600</v>
      </c>
      <c r="M56" s="214">
        <v>12000</v>
      </c>
      <c r="N56" s="214">
        <f>M56</f>
        <v>12000</v>
      </c>
      <c r="O56" s="222"/>
      <c r="P56" s="226">
        <f>263+1225</f>
        <v>1488</v>
      </c>
      <c r="Q56" s="226"/>
      <c r="R56" s="226"/>
      <c r="S56" s="226">
        <v>1800</v>
      </c>
      <c r="T56" s="338">
        <f t="shared" si="6"/>
        <v>3288</v>
      </c>
      <c r="U56" s="346">
        <f t="shared" si="7"/>
        <v>8712</v>
      </c>
      <c r="V56" s="222"/>
      <c r="W56" s="354">
        <f>U56</f>
        <v>8712</v>
      </c>
      <c r="X56" s="226">
        <f t="shared" si="12"/>
        <v>0</v>
      </c>
      <c r="Y56" s="574"/>
      <c r="Z56" s="418"/>
      <c r="AA56" s="224"/>
      <c r="AB56" s="226"/>
      <c r="AC56" s="460">
        <v>71600</v>
      </c>
      <c r="AD56" s="180"/>
      <c r="AE56" s="173"/>
      <c r="AF56" s="83"/>
    </row>
    <row r="57" spans="2:38" ht="29.25" hidden="1" customHeight="1" thickBot="1">
      <c r="B57" s="1190"/>
      <c r="C57" s="1142"/>
      <c r="D57" s="539" t="s">
        <v>306</v>
      </c>
      <c r="E57" s="539"/>
      <c r="F57" s="554" t="s">
        <v>408</v>
      </c>
      <c r="G57" s="554" t="s">
        <v>408</v>
      </c>
      <c r="H57" s="554" t="s">
        <v>408</v>
      </c>
      <c r="I57" s="539" t="s">
        <v>307</v>
      </c>
      <c r="J57" s="236" t="s">
        <v>305</v>
      </c>
      <c r="K57" s="240" t="s">
        <v>337</v>
      </c>
      <c r="L57" s="237">
        <v>72100</v>
      </c>
      <c r="M57" s="214">
        <v>55000</v>
      </c>
      <c r="N57" s="214">
        <f>M57</f>
        <v>55000</v>
      </c>
      <c r="O57" s="222"/>
      <c r="P57" s="226"/>
      <c r="Q57" s="226"/>
      <c r="R57" s="226"/>
      <c r="S57" s="226"/>
      <c r="T57" s="338">
        <f t="shared" si="6"/>
        <v>0</v>
      </c>
      <c r="U57" s="346">
        <f t="shared" si="7"/>
        <v>55000</v>
      </c>
      <c r="V57" s="222">
        <v>55000</v>
      </c>
      <c r="W57" s="354">
        <v>55000</v>
      </c>
      <c r="X57" s="226">
        <f t="shared" si="12"/>
        <v>0</v>
      </c>
      <c r="Y57" s="574"/>
      <c r="Z57" s="418"/>
      <c r="AA57" s="224"/>
      <c r="AB57" s="226"/>
      <c r="AC57" s="460">
        <v>72100</v>
      </c>
      <c r="AD57" s="180" t="s">
        <v>415</v>
      </c>
      <c r="AE57" s="173"/>
      <c r="AF57" s="83"/>
    </row>
    <row r="58" spans="2:38" ht="25.5" hidden="1" customHeight="1" thickBot="1">
      <c r="B58" s="1190"/>
      <c r="C58" s="1142"/>
      <c r="D58" s="442" t="s">
        <v>326</v>
      </c>
      <c r="E58" s="539"/>
      <c r="F58" s="1192" t="s">
        <v>408</v>
      </c>
      <c r="G58" s="1192" t="s">
        <v>408</v>
      </c>
      <c r="H58" s="1192" t="s">
        <v>408</v>
      </c>
      <c r="I58" s="1142" t="s">
        <v>327</v>
      </c>
      <c r="J58" s="236" t="s">
        <v>260</v>
      </c>
      <c r="K58" s="240" t="s">
        <v>370</v>
      </c>
      <c r="L58" s="237">
        <v>71300</v>
      </c>
      <c r="M58" s="214">
        <v>10000</v>
      </c>
      <c r="N58" s="241">
        <v>10000</v>
      </c>
      <c r="O58" s="222"/>
      <c r="P58" s="226">
        <v>3440</v>
      </c>
      <c r="Q58" s="226"/>
      <c r="R58" s="226"/>
      <c r="S58" s="226">
        <v>8199</v>
      </c>
      <c r="T58" s="338">
        <f t="shared" si="6"/>
        <v>11639</v>
      </c>
      <c r="U58" s="346">
        <f t="shared" si="7"/>
        <v>-1639</v>
      </c>
      <c r="V58" s="222"/>
      <c r="W58" s="354">
        <f>3*10*159+2000</f>
        <v>6770</v>
      </c>
      <c r="X58" s="226">
        <f t="shared" si="12"/>
        <v>8409</v>
      </c>
      <c r="Y58" s="574"/>
      <c r="Z58" s="418"/>
      <c r="AA58" s="224"/>
      <c r="AB58" s="226"/>
      <c r="AC58" s="460">
        <v>75700</v>
      </c>
      <c r="AD58" s="180" t="s">
        <v>415</v>
      </c>
      <c r="AE58" s="219"/>
      <c r="AF58" s="83"/>
    </row>
    <row r="59" spans="2:38" ht="18" hidden="1" customHeight="1" thickBot="1">
      <c r="B59" s="1191"/>
      <c r="C59" s="1182"/>
      <c r="D59" s="415"/>
      <c r="E59" s="540"/>
      <c r="F59" s="1193"/>
      <c r="G59" s="1193"/>
      <c r="H59" s="1193"/>
      <c r="I59" s="1182"/>
      <c r="J59" s="266" t="s">
        <v>293</v>
      </c>
      <c r="K59" s="512" t="s">
        <v>338</v>
      </c>
      <c r="L59" s="267">
        <v>75700</v>
      </c>
      <c r="M59" s="268">
        <v>10000</v>
      </c>
      <c r="N59" s="513">
        <v>10000</v>
      </c>
      <c r="O59" s="262"/>
      <c r="P59" s="474"/>
      <c r="Q59" s="474"/>
      <c r="R59" s="474"/>
      <c r="S59" s="474"/>
      <c r="T59" s="339">
        <f t="shared" si="6"/>
        <v>0</v>
      </c>
      <c r="U59" s="347">
        <f t="shared" si="7"/>
        <v>10000</v>
      </c>
      <c r="V59" s="262"/>
      <c r="W59" s="355">
        <f>15000-6770</f>
        <v>8230</v>
      </c>
      <c r="X59" s="474">
        <f t="shared" si="12"/>
        <v>-1770</v>
      </c>
      <c r="Y59" s="575"/>
      <c r="Z59" s="421"/>
      <c r="AA59" s="293"/>
      <c r="AB59" s="474"/>
      <c r="AC59" s="461">
        <v>75700</v>
      </c>
      <c r="AD59" s="180"/>
      <c r="AE59" s="173"/>
      <c r="AF59" s="83"/>
    </row>
    <row r="60" spans="2:38" ht="69" hidden="1" customHeight="1" thickBot="1">
      <c r="B60" s="514" t="s">
        <v>429</v>
      </c>
      <c r="C60" s="540"/>
      <c r="D60" s="540" t="s">
        <v>405</v>
      </c>
      <c r="E60" s="540"/>
      <c r="F60" s="515" t="s">
        <v>408</v>
      </c>
      <c r="G60" s="515" t="s">
        <v>408</v>
      </c>
      <c r="H60" s="515" t="s">
        <v>408</v>
      </c>
      <c r="I60" s="516" t="s">
        <v>261</v>
      </c>
      <c r="J60" s="517" t="s">
        <v>261</v>
      </c>
      <c r="K60" s="517" t="s">
        <v>337</v>
      </c>
      <c r="L60" s="517">
        <v>72100</v>
      </c>
      <c r="M60" s="518">
        <v>15000</v>
      </c>
      <c r="N60" s="518">
        <f>M60</f>
        <v>15000</v>
      </c>
      <c r="O60" s="519"/>
      <c r="P60" s="520"/>
      <c r="Q60" s="520"/>
      <c r="R60" s="519"/>
      <c r="S60" s="519"/>
      <c r="T60" s="521">
        <f t="shared" si="6"/>
        <v>0</v>
      </c>
      <c r="U60" s="522">
        <f t="shared" si="7"/>
        <v>15000</v>
      </c>
      <c r="V60" s="523"/>
      <c r="W60" s="523">
        <v>36000</v>
      </c>
      <c r="X60" s="519">
        <f>W60-U60</f>
        <v>21000</v>
      </c>
      <c r="Y60" s="578"/>
      <c r="Z60" s="524"/>
      <c r="AA60" s="525"/>
      <c r="AB60" s="519"/>
      <c r="AC60" s="456">
        <v>72100</v>
      </c>
      <c r="AD60" s="180" t="s">
        <v>409</v>
      </c>
      <c r="AE60" s="187"/>
    </row>
    <row r="61" spans="2:38" ht="75.75" hidden="1" customHeight="1">
      <c r="B61" s="380" t="s">
        <v>320</v>
      </c>
      <c r="C61" s="1194"/>
      <c r="D61" s="541" t="s">
        <v>412</v>
      </c>
      <c r="E61" s="541"/>
      <c r="F61" s="161" t="s">
        <v>408</v>
      </c>
      <c r="G61" s="161" t="s">
        <v>408</v>
      </c>
      <c r="H61" s="161" t="s">
        <v>408</v>
      </c>
      <c r="I61" s="541" t="s">
        <v>262</v>
      </c>
      <c r="J61" s="503" t="s">
        <v>287</v>
      </c>
      <c r="K61" s="160"/>
      <c r="L61" s="160"/>
      <c r="M61" s="213">
        <v>37000</v>
      </c>
      <c r="N61" s="296">
        <f>M61</f>
        <v>37000</v>
      </c>
      <c r="O61" s="297"/>
      <c r="P61" s="297"/>
      <c r="Q61" s="297"/>
      <c r="R61" s="297"/>
      <c r="S61" s="297"/>
      <c r="T61" s="340">
        <f t="shared" si="6"/>
        <v>0</v>
      </c>
      <c r="U61" s="348"/>
      <c r="V61" s="246"/>
      <c r="W61" s="358"/>
      <c r="X61" s="297"/>
      <c r="Y61" s="579"/>
      <c r="Z61" s="422"/>
      <c r="AA61" s="420"/>
      <c r="AB61" s="297"/>
      <c r="AC61" s="456"/>
      <c r="AD61" s="180" t="s">
        <v>415</v>
      </c>
      <c r="AE61" s="211"/>
    </row>
    <row r="62" spans="2:38" ht="72.75" hidden="1" customHeight="1" thickBot="1">
      <c r="B62" s="370"/>
      <c r="C62" s="1182"/>
      <c r="D62" s="540" t="s">
        <v>413</v>
      </c>
      <c r="E62" s="555"/>
      <c r="F62" s="555" t="s">
        <v>408</v>
      </c>
      <c r="G62" s="555" t="s">
        <v>408</v>
      </c>
      <c r="H62" s="555" t="s">
        <v>408</v>
      </c>
      <c r="I62" s="540" t="s">
        <v>262</v>
      </c>
      <c r="J62" s="258" t="s">
        <v>287</v>
      </c>
      <c r="K62" s="259"/>
      <c r="L62" s="259"/>
      <c r="M62" s="268">
        <v>59000</v>
      </c>
      <c r="N62" s="299">
        <v>59000</v>
      </c>
      <c r="O62" s="300"/>
      <c r="P62" s="300"/>
      <c r="Q62" s="300"/>
      <c r="R62" s="300"/>
      <c r="S62" s="300"/>
      <c r="T62" s="339">
        <f t="shared" si="6"/>
        <v>0</v>
      </c>
      <c r="U62" s="347"/>
      <c r="V62" s="262"/>
      <c r="W62" s="355"/>
      <c r="X62" s="300"/>
      <c r="Y62" s="580"/>
      <c r="Z62" s="421"/>
      <c r="AA62" s="424"/>
      <c r="AB62" s="300"/>
      <c r="AC62" s="466"/>
      <c r="AD62" s="180" t="s">
        <v>415</v>
      </c>
      <c r="AE62" s="169"/>
      <c r="AF62" s="128" t="s">
        <v>278</v>
      </c>
    </row>
    <row r="63" spans="2:38" ht="17.100000000000001" customHeight="1" thickBot="1">
      <c r="B63" s="1195" t="s">
        <v>212</v>
      </c>
      <c r="C63" s="1196"/>
      <c r="D63" s="1196"/>
      <c r="E63" s="1196"/>
      <c r="F63" s="1196"/>
      <c r="G63" s="1196"/>
      <c r="H63" s="1196"/>
      <c r="I63" s="1196"/>
      <c r="J63" s="1196"/>
      <c r="K63" s="1196"/>
      <c r="L63" s="1196"/>
      <c r="M63" s="1196"/>
      <c r="N63" s="1196"/>
      <c r="O63" s="1196"/>
      <c r="P63" s="1196"/>
      <c r="Q63" s="1196"/>
      <c r="R63" s="1196"/>
      <c r="S63" s="1196"/>
      <c r="T63" s="1196"/>
      <c r="U63" s="1196"/>
      <c r="V63" s="1196"/>
      <c r="W63" s="1196"/>
      <c r="X63" s="1196"/>
      <c r="Y63" s="1196"/>
      <c r="Z63" s="1196"/>
      <c r="AA63" s="1196"/>
      <c r="AB63" s="1197"/>
      <c r="AC63" s="427"/>
      <c r="AD63" s="180"/>
      <c r="AE63" s="175"/>
      <c r="AF63" s="145"/>
    </row>
    <row r="64" spans="2:38" s="321" customFormat="1" ht="16.149999999999999" customHeight="1">
      <c r="B64" s="1198" t="s">
        <v>430</v>
      </c>
      <c r="C64" s="1200" t="s">
        <v>321</v>
      </c>
      <c r="D64" s="1200" t="s">
        <v>439</v>
      </c>
      <c r="E64" s="1201"/>
      <c r="F64" s="1201"/>
      <c r="G64" s="1201" t="s">
        <v>408</v>
      </c>
      <c r="H64" s="1201"/>
      <c r="I64" s="1203" t="s">
        <v>328</v>
      </c>
      <c r="J64" s="551" t="s">
        <v>260</v>
      </c>
      <c r="K64" s="551" t="s">
        <v>297</v>
      </c>
      <c r="L64" s="551"/>
      <c r="M64" s="302">
        <v>10000</v>
      </c>
      <c r="N64" s="302"/>
      <c r="O64" s="302">
        <f t="shared" ref="O64:O68" si="13">M64-N64</f>
        <v>10000</v>
      </c>
      <c r="P64" s="318"/>
      <c r="Q64" s="318"/>
      <c r="R64" s="318"/>
      <c r="S64" s="318"/>
      <c r="T64" s="337">
        <f t="shared" si="6"/>
        <v>0</v>
      </c>
      <c r="U64" s="345"/>
      <c r="V64" s="318"/>
      <c r="W64" s="356"/>
      <c r="X64" s="318"/>
      <c r="Y64" s="576"/>
      <c r="Z64" s="419"/>
      <c r="AA64" s="420"/>
      <c r="AB64" s="475"/>
      <c r="AC64" s="467"/>
      <c r="AD64" s="319"/>
      <c r="AE64" s="330"/>
      <c r="AF64" s="329"/>
    </row>
    <row r="65" spans="2:32" s="321" customFormat="1" ht="12.75">
      <c r="B65" s="1199"/>
      <c r="C65" s="1172"/>
      <c r="D65" s="1172"/>
      <c r="E65" s="1176"/>
      <c r="F65" s="1176"/>
      <c r="G65" s="1176"/>
      <c r="H65" s="1176"/>
      <c r="I65" s="1178"/>
      <c r="J65" s="536" t="s">
        <v>261</v>
      </c>
      <c r="K65" s="232"/>
      <c r="L65" s="232"/>
      <c r="M65" s="239"/>
      <c r="N65" s="233"/>
      <c r="O65" s="242">
        <f t="shared" si="13"/>
        <v>0</v>
      </c>
      <c r="P65" s="323"/>
      <c r="Q65" s="323"/>
      <c r="R65" s="323"/>
      <c r="S65" s="323"/>
      <c r="T65" s="338">
        <f t="shared" si="6"/>
        <v>0</v>
      </c>
      <c r="U65" s="346"/>
      <c r="V65" s="323"/>
      <c r="W65" s="357"/>
      <c r="X65" s="323"/>
      <c r="Y65" s="577"/>
      <c r="Z65" s="418"/>
      <c r="AA65" s="224"/>
      <c r="AB65" s="323"/>
      <c r="AC65" s="457"/>
      <c r="AD65" s="319" t="s">
        <v>440</v>
      </c>
      <c r="AE65" s="331"/>
      <c r="AF65" s="329"/>
    </row>
    <row r="66" spans="2:32" s="321" customFormat="1" ht="12.75">
      <c r="B66" s="1199"/>
      <c r="C66" s="1172"/>
      <c r="D66" s="1172"/>
      <c r="E66" s="1176"/>
      <c r="F66" s="1176"/>
      <c r="G66" s="1176"/>
      <c r="H66" s="1176"/>
      <c r="I66" s="1178"/>
      <c r="J66" s="536" t="s">
        <v>261</v>
      </c>
      <c r="K66" s="232"/>
      <c r="L66" s="232"/>
      <c r="M66" s="239"/>
      <c r="N66" s="233"/>
      <c r="O66" s="242"/>
      <c r="P66" s="323"/>
      <c r="Q66" s="323"/>
      <c r="R66" s="323"/>
      <c r="S66" s="323"/>
      <c r="T66" s="338"/>
      <c r="U66" s="346"/>
      <c r="V66" s="323"/>
      <c r="W66" s="357"/>
      <c r="X66" s="323"/>
      <c r="Y66" s="577" t="s">
        <v>436</v>
      </c>
      <c r="Z66" s="418">
        <v>3000</v>
      </c>
      <c r="AA66" s="224">
        <v>3000</v>
      </c>
      <c r="AB66" s="323"/>
      <c r="AC66" s="457"/>
      <c r="AD66" s="319"/>
      <c r="AE66" s="331"/>
      <c r="AF66" s="329"/>
    </row>
    <row r="67" spans="2:32" s="321" customFormat="1" ht="16.149999999999999" customHeight="1">
      <c r="B67" s="1199"/>
      <c r="C67" s="1172"/>
      <c r="D67" s="1172"/>
      <c r="E67" s="1176"/>
      <c r="F67" s="1176"/>
      <c r="G67" s="1176"/>
      <c r="H67" s="1176"/>
      <c r="I67" s="1178"/>
      <c r="J67" s="536" t="s">
        <v>293</v>
      </c>
      <c r="K67" s="232"/>
      <c r="L67" s="232"/>
      <c r="M67" s="239"/>
      <c r="N67" s="233"/>
      <c r="O67" s="242">
        <f t="shared" si="13"/>
        <v>0</v>
      </c>
      <c r="P67" s="323"/>
      <c r="Q67" s="323"/>
      <c r="R67" s="323"/>
      <c r="S67" s="323"/>
      <c r="T67" s="338">
        <f t="shared" si="6"/>
        <v>0</v>
      </c>
      <c r="U67" s="346"/>
      <c r="V67" s="323"/>
      <c r="W67" s="357"/>
      <c r="X67" s="323"/>
      <c r="Y67" s="577"/>
      <c r="Z67" s="418"/>
      <c r="AA67" s="224"/>
      <c r="AB67" s="323"/>
      <c r="AC67" s="457"/>
      <c r="AD67" s="319"/>
      <c r="AE67" s="331"/>
      <c r="AF67" s="329"/>
    </row>
    <row r="68" spans="2:32" s="321" customFormat="1" ht="31.5" customHeight="1" thickBot="1">
      <c r="B68" s="1199"/>
      <c r="C68" s="1172"/>
      <c r="D68" s="1172"/>
      <c r="E68" s="1176"/>
      <c r="F68" s="1176"/>
      <c r="G68" s="1176"/>
      <c r="H68" s="1176"/>
      <c r="I68" s="1178"/>
      <c r="J68" s="552" t="s">
        <v>294</v>
      </c>
      <c r="K68" s="232"/>
      <c r="L68" s="232"/>
      <c r="M68" s="324">
        <f>SUM(M64:M67)*0.06</f>
        <v>600</v>
      </c>
      <c r="N68" s="233"/>
      <c r="O68" s="242">
        <f t="shared" si="13"/>
        <v>600</v>
      </c>
      <c r="P68" s="323"/>
      <c r="Q68" s="323"/>
      <c r="R68" s="323"/>
      <c r="S68" s="323"/>
      <c r="T68" s="338">
        <f t="shared" si="6"/>
        <v>0</v>
      </c>
      <c r="U68" s="346"/>
      <c r="V68" s="323"/>
      <c r="W68" s="357"/>
      <c r="X68" s="323"/>
      <c r="Y68" s="577"/>
      <c r="Z68" s="418">
        <f>SUM(Z64:Z67)*0.06</f>
        <v>180</v>
      </c>
      <c r="AA68" s="224"/>
      <c r="AB68" s="323"/>
      <c r="AC68" s="457"/>
      <c r="AD68" s="319"/>
      <c r="AE68" s="331"/>
      <c r="AF68" s="329"/>
    </row>
    <row r="69" spans="2:32" ht="61.5" hidden="1" customHeight="1" thickBot="1">
      <c r="B69" s="446" t="s">
        <v>431</v>
      </c>
      <c r="C69" s="447" t="s">
        <v>303</v>
      </c>
      <c r="D69" s="447" t="s">
        <v>406</v>
      </c>
      <c r="E69" s="538"/>
      <c r="F69" s="255"/>
      <c r="G69" s="255" t="s">
        <v>408</v>
      </c>
      <c r="H69" s="255"/>
      <c r="I69" s="538" t="s">
        <v>266</v>
      </c>
      <c r="J69" s="160" t="s">
        <v>386</v>
      </c>
      <c r="K69" s="256" t="s">
        <v>335</v>
      </c>
      <c r="L69" s="256">
        <v>71600</v>
      </c>
      <c r="M69" s="298">
        <v>7000</v>
      </c>
      <c r="N69" s="298">
        <f>M69</f>
        <v>7000</v>
      </c>
      <c r="O69" s="302"/>
      <c r="P69" s="257"/>
      <c r="Q69" s="257"/>
      <c r="R69" s="257"/>
      <c r="S69" s="257"/>
      <c r="T69" s="337">
        <f t="shared" si="6"/>
        <v>0</v>
      </c>
      <c r="U69" s="345">
        <f t="shared" si="7"/>
        <v>7000</v>
      </c>
      <c r="V69" s="257"/>
      <c r="W69" s="353">
        <f>20000</f>
        <v>20000</v>
      </c>
      <c r="X69" s="257">
        <f>W69-U69</f>
        <v>13000</v>
      </c>
      <c r="Y69" s="581"/>
      <c r="Z69" s="419"/>
      <c r="AA69" s="265"/>
      <c r="AB69" s="257"/>
      <c r="AC69" s="468">
        <v>75700</v>
      </c>
      <c r="AD69" s="180" t="s">
        <v>416</v>
      </c>
      <c r="AE69" s="176"/>
    </row>
    <row r="70" spans="2:32" ht="20.25" hidden="1" customHeight="1" thickBot="1">
      <c r="B70" s="1195" t="s">
        <v>267</v>
      </c>
      <c r="C70" s="1196"/>
      <c r="D70" s="1196"/>
      <c r="E70" s="1196"/>
      <c r="F70" s="1196"/>
      <c r="G70" s="1196"/>
      <c r="H70" s="1196"/>
      <c r="I70" s="1196"/>
      <c r="J70" s="1196"/>
      <c r="K70" s="1196"/>
      <c r="L70" s="1196"/>
      <c r="M70" s="1196"/>
      <c r="N70" s="1196"/>
      <c r="O70" s="1196"/>
      <c r="P70" s="1196"/>
      <c r="Q70" s="1196"/>
      <c r="R70" s="1196"/>
      <c r="S70" s="1196"/>
      <c r="T70" s="1196"/>
      <c r="U70" s="1196"/>
      <c r="V70" s="1196"/>
      <c r="W70" s="1196"/>
      <c r="X70" s="1196"/>
      <c r="Y70" s="1196"/>
      <c r="Z70" s="1196"/>
      <c r="AA70" s="1196"/>
      <c r="AB70" s="1197"/>
      <c r="AC70" s="469"/>
      <c r="AD70" s="180"/>
      <c r="AE70" s="187">
        <v>270000</v>
      </c>
    </row>
    <row r="71" spans="2:32" ht="37.5" hidden="1" customHeight="1">
      <c r="B71" s="310"/>
      <c r="C71" s="311"/>
      <c r="D71" s="447" t="s">
        <v>268</v>
      </c>
      <c r="E71" s="538"/>
      <c r="F71" s="255" t="s">
        <v>408</v>
      </c>
      <c r="G71" s="255"/>
      <c r="H71" s="255" t="s">
        <v>408</v>
      </c>
      <c r="I71" s="538" t="s">
        <v>262</v>
      </c>
      <c r="J71" s="256" t="s">
        <v>386</v>
      </c>
      <c r="K71" s="256" t="s">
        <v>332</v>
      </c>
      <c r="L71" s="256">
        <v>75700</v>
      </c>
      <c r="M71" s="298">
        <v>25000</v>
      </c>
      <c r="N71" s="301">
        <f>M71</f>
        <v>25000</v>
      </c>
      <c r="O71" s="302"/>
      <c r="P71" s="257">
        <f>11101+2593</f>
        <v>13694</v>
      </c>
      <c r="Q71" s="257"/>
      <c r="R71" s="257"/>
      <c r="S71" s="257">
        <f>1325-230</f>
        <v>1095</v>
      </c>
      <c r="T71" s="337">
        <f t="shared" si="6"/>
        <v>14789</v>
      </c>
      <c r="U71" s="345">
        <f t="shared" si="7"/>
        <v>10211</v>
      </c>
      <c r="V71" s="257"/>
      <c r="W71" s="353">
        <f>10211-7000</f>
        <v>3211</v>
      </c>
      <c r="X71" s="257">
        <f>W71-U71</f>
        <v>-7000</v>
      </c>
      <c r="Y71" s="581"/>
      <c r="Z71" s="419"/>
      <c r="AA71" s="420"/>
      <c r="AB71" s="246"/>
      <c r="AC71" s="462">
        <v>75700</v>
      </c>
      <c r="AD71" s="180"/>
      <c r="AE71" s="174"/>
    </row>
    <row r="72" spans="2:32" ht="16.149999999999999" hidden="1" customHeight="1">
      <c r="B72" s="312"/>
      <c r="C72" s="313"/>
      <c r="D72" s="543" t="s">
        <v>269</v>
      </c>
      <c r="E72" s="539"/>
      <c r="F72" s="554" t="s">
        <v>408</v>
      </c>
      <c r="G72" s="554"/>
      <c r="H72" s="554" t="s">
        <v>408</v>
      </c>
      <c r="I72" s="539" t="s">
        <v>262</v>
      </c>
      <c r="J72" s="135" t="s">
        <v>261</v>
      </c>
      <c r="K72" s="135"/>
      <c r="L72" s="135"/>
      <c r="M72" s="214">
        <v>0</v>
      </c>
      <c r="N72" s="215"/>
      <c r="O72" s="242"/>
      <c r="P72" s="222"/>
      <c r="Q72" s="222"/>
      <c r="R72" s="222"/>
      <c r="S72" s="222">
        <v>441</v>
      </c>
      <c r="T72" s="338">
        <f t="shared" si="6"/>
        <v>441</v>
      </c>
      <c r="U72" s="346">
        <f t="shared" si="7"/>
        <v>-441</v>
      </c>
      <c r="V72" s="222"/>
      <c r="W72" s="354"/>
      <c r="X72" s="222"/>
      <c r="Y72" s="571"/>
      <c r="Z72" s="418"/>
      <c r="AA72" s="224"/>
      <c r="AB72" s="222"/>
      <c r="AC72" s="455">
        <v>74200</v>
      </c>
      <c r="AD72" s="180"/>
      <c r="AE72" s="168"/>
    </row>
    <row r="73" spans="2:32" ht="25.5" hidden="1" customHeight="1">
      <c r="B73" s="312"/>
      <c r="C73" s="313"/>
      <c r="D73" s="543" t="s">
        <v>423</v>
      </c>
      <c r="E73" s="539"/>
      <c r="F73" s="554"/>
      <c r="G73" s="554"/>
      <c r="H73" s="554"/>
      <c r="I73" s="539" t="s">
        <v>262</v>
      </c>
      <c r="J73" s="144" t="s">
        <v>293</v>
      </c>
      <c r="K73" s="135" t="s">
        <v>336</v>
      </c>
      <c r="L73" s="135">
        <v>75700</v>
      </c>
      <c r="M73" s="214">
        <v>1000</v>
      </c>
      <c r="N73" s="215">
        <f>M73</f>
        <v>1000</v>
      </c>
      <c r="O73" s="242"/>
      <c r="P73" s="222">
        <v>47</v>
      </c>
      <c r="Q73" s="222"/>
      <c r="R73" s="222"/>
      <c r="S73" s="222">
        <v>63</v>
      </c>
      <c r="T73" s="338">
        <f t="shared" si="6"/>
        <v>110</v>
      </c>
      <c r="U73" s="346">
        <f t="shared" si="7"/>
        <v>890</v>
      </c>
      <c r="V73" s="222"/>
      <c r="W73" s="354"/>
      <c r="X73" s="222"/>
      <c r="Y73" s="571"/>
      <c r="Z73" s="418"/>
      <c r="AA73" s="224"/>
      <c r="AB73" s="222"/>
      <c r="AC73" s="455">
        <v>75700</v>
      </c>
      <c r="AD73" s="180"/>
      <c r="AE73" s="168"/>
    </row>
    <row r="74" spans="2:32" ht="16.899999999999999" hidden="1" customHeight="1">
      <c r="B74" s="314"/>
      <c r="C74" s="313"/>
      <c r="D74" s="206" t="s">
        <v>323</v>
      </c>
      <c r="E74" s="539"/>
      <c r="F74" s="554"/>
      <c r="G74" s="554"/>
      <c r="H74" s="554"/>
      <c r="I74" s="539"/>
      <c r="J74" s="135" t="s">
        <v>260</v>
      </c>
      <c r="K74" s="135"/>
      <c r="L74" s="135"/>
      <c r="M74" s="216"/>
      <c r="N74" s="215"/>
      <c r="O74" s="242"/>
      <c r="P74" s="222"/>
      <c r="Q74" s="222"/>
      <c r="R74" s="222"/>
      <c r="S74" s="222"/>
      <c r="T74" s="338">
        <f t="shared" si="6"/>
        <v>0</v>
      </c>
      <c r="U74" s="346">
        <f t="shared" si="7"/>
        <v>0</v>
      </c>
      <c r="V74" s="222"/>
      <c r="W74" s="354"/>
      <c r="X74" s="222"/>
      <c r="Y74" s="571"/>
      <c r="Z74" s="418"/>
      <c r="AA74" s="224"/>
      <c r="AB74" s="222"/>
      <c r="AC74" s="455"/>
      <c r="AD74" s="180"/>
      <c r="AE74" s="168"/>
    </row>
    <row r="75" spans="2:32" s="205" customFormat="1" ht="17.25" hidden="1" customHeight="1">
      <c r="B75" s="315"/>
      <c r="C75" s="316"/>
      <c r="D75" s="207" t="s">
        <v>311</v>
      </c>
      <c r="E75" s="208"/>
      <c r="F75" s="209"/>
      <c r="G75" s="209"/>
      <c r="H75" s="209"/>
      <c r="I75" s="208" t="s">
        <v>276</v>
      </c>
      <c r="J75" s="135" t="s">
        <v>260</v>
      </c>
      <c r="K75" s="210" t="s">
        <v>340</v>
      </c>
      <c r="L75" s="210">
        <v>71400</v>
      </c>
      <c r="M75" s="217">
        <f>((120240+20411)+12000)</f>
        <v>152651</v>
      </c>
      <c r="N75" s="215"/>
      <c r="O75" s="243">
        <f>M75</f>
        <v>152651</v>
      </c>
      <c r="P75" s="227"/>
      <c r="Q75" s="227">
        <v>37857</v>
      </c>
      <c r="R75" s="227">
        <v>35971</v>
      </c>
      <c r="S75" s="244"/>
      <c r="T75" s="338">
        <f t="shared" si="6"/>
        <v>73828</v>
      </c>
      <c r="U75" s="346">
        <f t="shared" si="7"/>
        <v>78823</v>
      </c>
      <c r="V75" s="227"/>
      <c r="W75" s="361">
        <f>U75</f>
        <v>78823</v>
      </c>
      <c r="X75" s="222">
        <f t="shared" ref="X75:X82" si="14">W75-U75</f>
        <v>0</v>
      </c>
      <c r="Y75" s="571"/>
      <c r="Z75" s="418"/>
      <c r="AA75" s="224"/>
      <c r="AB75" s="227"/>
      <c r="AC75" s="470">
        <v>61300</v>
      </c>
      <c r="AD75" s="203"/>
      <c r="AE75" s="204"/>
      <c r="AF75" s="202"/>
    </row>
    <row r="76" spans="2:32" s="205" customFormat="1" ht="29.25" hidden="1" customHeight="1">
      <c r="B76" s="315"/>
      <c r="C76" s="316"/>
      <c r="D76" s="212" t="s">
        <v>312</v>
      </c>
      <c r="E76" s="208"/>
      <c r="F76" s="209"/>
      <c r="G76" s="209"/>
      <c r="H76" s="209"/>
      <c r="I76" s="332" t="s">
        <v>262</v>
      </c>
      <c r="J76" s="135" t="s">
        <v>260</v>
      </c>
      <c r="K76" s="333" t="s">
        <v>339</v>
      </c>
      <c r="L76" s="333">
        <v>71400</v>
      </c>
      <c r="M76" s="334">
        <f>2341.5*12+1708*12+1405*24</f>
        <v>82314</v>
      </c>
      <c r="N76" s="335">
        <f>M76</f>
        <v>82314</v>
      </c>
      <c r="O76" s="243"/>
      <c r="P76" s="227">
        <v>11846</v>
      </c>
      <c r="Q76" s="227"/>
      <c r="R76" s="227"/>
      <c r="S76" s="244">
        <v>11446</v>
      </c>
      <c r="T76" s="338">
        <f t="shared" si="6"/>
        <v>23292</v>
      </c>
      <c r="U76" s="346">
        <f t="shared" si="7"/>
        <v>59022</v>
      </c>
      <c r="V76" s="227"/>
      <c r="W76" s="361">
        <f>23292+9600</f>
        <v>32892</v>
      </c>
      <c r="X76" s="222">
        <f t="shared" si="14"/>
        <v>-26130</v>
      </c>
      <c r="Y76" s="571"/>
      <c r="Z76" s="418"/>
      <c r="AA76" s="224"/>
      <c r="AB76" s="227"/>
      <c r="AC76" s="470">
        <v>71400</v>
      </c>
      <c r="AD76" s="203"/>
      <c r="AE76" s="204"/>
      <c r="AF76" s="202"/>
    </row>
    <row r="77" spans="2:32" s="205" customFormat="1" ht="29.25" hidden="1" customHeight="1">
      <c r="B77" s="315"/>
      <c r="C77" s="316"/>
      <c r="D77" s="212" t="s">
        <v>313</v>
      </c>
      <c r="E77" s="208"/>
      <c r="F77" s="209"/>
      <c r="G77" s="209"/>
      <c r="H77" s="209"/>
      <c r="I77" s="208" t="s">
        <v>262</v>
      </c>
      <c r="J77" s="135" t="s">
        <v>260</v>
      </c>
      <c r="K77" s="333" t="s">
        <v>339</v>
      </c>
      <c r="L77" s="333">
        <v>71400</v>
      </c>
      <c r="M77" s="217">
        <f>1017*24+1103*12</f>
        <v>37644</v>
      </c>
      <c r="N77" s="218">
        <f t="shared" ref="N77:N79" si="15">M77</f>
        <v>37644</v>
      </c>
      <c r="O77" s="243"/>
      <c r="P77" s="227">
        <v>6285</v>
      </c>
      <c r="Q77" s="227"/>
      <c r="R77" s="227"/>
      <c r="S77" s="244">
        <v>8950</v>
      </c>
      <c r="T77" s="338">
        <f t="shared" si="6"/>
        <v>15235</v>
      </c>
      <c r="U77" s="346">
        <f t="shared" si="7"/>
        <v>22409</v>
      </c>
      <c r="V77" s="227"/>
      <c r="W77" s="361">
        <v>17600</v>
      </c>
      <c r="X77" s="222">
        <f t="shared" si="14"/>
        <v>-4809</v>
      </c>
      <c r="Y77" s="571"/>
      <c r="Z77" s="418"/>
      <c r="AA77" s="224"/>
      <c r="AB77" s="227"/>
      <c r="AC77" s="470">
        <v>71400</v>
      </c>
      <c r="AD77" s="203"/>
      <c r="AE77" s="204"/>
      <c r="AF77" s="202"/>
    </row>
    <row r="78" spans="2:32" s="205" customFormat="1" ht="30" hidden="1" customHeight="1">
      <c r="B78" s="315"/>
      <c r="C78" s="316"/>
      <c r="D78" s="212" t="s">
        <v>314</v>
      </c>
      <c r="E78" s="208"/>
      <c r="F78" s="209"/>
      <c r="G78" s="209"/>
      <c r="H78" s="209"/>
      <c r="I78" s="208" t="s">
        <v>262</v>
      </c>
      <c r="J78" s="135" t="s">
        <v>260</v>
      </c>
      <c r="K78" s="333" t="s">
        <v>339</v>
      </c>
      <c r="L78" s="333">
        <v>71400</v>
      </c>
      <c r="M78" s="217">
        <f>658*24+898*12</f>
        <v>26568</v>
      </c>
      <c r="N78" s="218">
        <f t="shared" si="15"/>
        <v>26568</v>
      </c>
      <c r="O78" s="243"/>
      <c r="P78" s="227">
        <v>5282</v>
      </c>
      <c r="Q78" s="227"/>
      <c r="R78" s="227"/>
      <c r="S78" s="244">
        <v>6686</v>
      </c>
      <c r="T78" s="338">
        <f t="shared" si="6"/>
        <v>11968</v>
      </c>
      <c r="U78" s="346">
        <f t="shared" si="7"/>
        <v>14600</v>
      </c>
      <c r="V78" s="227"/>
      <c r="W78" s="361">
        <v>13300</v>
      </c>
      <c r="X78" s="222">
        <f t="shared" si="14"/>
        <v>-1300</v>
      </c>
      <c r="Y78" s="571"/>
      <c r="Z78" s="418"/>
      <c r="AA78" s="224"/>
      <c r="AB78" s="227"/>
      <c r="AC78" s="470">
        <v>71400</v>
      </c>
      <c r="AD78" s="203"/>
      <c r="AE78" s="204"/>
      <c r="AF78" s="202"/>
    </row>
    <row r="79" spans="2:32" s="205" customFormat="1" ht="27" hidden="1" customHeight="1">
      <c r="B79" s="315"/>
      <c r="C79" s="316"/>
      <c r="D79" s="207" t="s">
        <v>310</v>
      </c>
      <c r="E79" s="208"/>
      <c r="F79" s="209"/>
      <c r="G79" s="209"/>
      <c r="H79" s="209"/>
      <c r="I79" s="208" t="s">
        <v>262</v>
      </c>
      <c r="J79" s="135" t="s">
        <v>260</v>
      </c>
      <c r="K79" s="333" t="s">
        <v>339</v>
      </c>
      <c r="L79" s="333">
        <v>71400</v>
      </c>
      <c r="M79" s="217">
        <f>449*24+239*12</f>
        <v>13644</v>
      </c>
      <c r="N79" s="218">
        <f t="shared" si="15"/>
        <v>13644</v>
      </c>
      <c r="O79" s="243"/>
      <c r="P79" s="227">
        <v>3472</v>
      </c>
      <c r="Q79" s="227"/>
      <c r="R79" s="227"/>
      <c r="S79" s="244">
        <v>3691</v>
      </c>
      <c r="T79" s="338">
        <f t="shared" si="6"/>
        <v>7163</v>
      </c>
      <c r="U79" s="346">
        <f t="shared" si="7"/>
        <v>6481</v>
      </c>
      <c r="V79" s="227"/>
      <c r="W79" s="361">
        <f>U79+1300</f>
        <v>7781</v>
      </c>
      <c r="X79" s="222">
        <f t="shared" si="14"/>
        <v>1300</v>
      </c>
      <c r="Y79" s="571"/>
      <c r="Z79" s="418"/>
      <c r="AA79" s="224"/>
      <c r="AB79" s="227"/>
      <c r="AC79" s="470">
        <v>71400</v>
      </c>
      <c r="AD79" s="203"/>
      <c r="AE79" s="204"/>
      <c r="AF79" s="202"/>
    </row>
    <row r="80" spans="2:32" s="205" customFormat="1" ht="27" hidden="1" customHeight="1">
      <c r="B80" s="315"/>
      <c r="C80" s="316"/>
      <c r="D80" s="207" t="s">
        <v>424</v>
      </c>
      <c r="E80" s="208"/>
      <c r="F80" s="209"/>
      <c r="G80" s="209"/>
      <c r="H80" s="209"/>
      <c r="I80" s="208"/>
      <c r="J80" s="135"/>
      <c r="K80" s="333"/>
      <c r="L80" s="333"/>
      <c r="M80" s="217"/>
      <c r="N80" s="218"/>
      <c r="O80" s="243"/>
      <c r="P80" s="227"/>
      <c r="Q80" s="227"/>
      <c r="R80" s="227"/>
      <c r="S80" s="244"/>
      <c r="T80" s="338"/>
      <c r="U80" s="346"/>
      <c r="V80" s="227"/>
      <c r="W80" s="361"/>
      <c r="X80" s="222"/>
      <c r="Y80" s="571"/>
      <c r="Z80" s="418"/>
      <c r="AA80" s="224"/>
      <c r="AB80" s="227"/>
      <c r="AC80" s="470"/>
      <c r="AD80" s="203"/>
      <c r="AE80" s="204"/>
      <c r="AF80" s="202"/>
    </row>
    <row r="81" spans="2:39" ht="16.899999999999999" hidden="1" customHeight="1">
      <c r="B81" s="314"/>
      <c r="C81" s="313"/>
      <c r="D81" s="146" t="s">
        <v>270</v>
      </c>
      <c r="E81" s="539"/>
      <c r="F81" s="554"/>
      <c r="G81" s="554"/>
      <c r="H81" s="554"/>
      <c r="I81" s="539" t="s">
        <v>262</v>
      </c>
      <c r="J81" s="144" t="s">
        <v>388</v>
      </c>
      <c r="K81" s="135" t="s">
        <v>270</v>
      </c>
      <c r="L81" s="135">
        <v>71600</v>
      </c>
      <c r="M81" s="214">
        <v>25000</v>
      </c>
      <c r="N81" s="214">
        <v>25000</v>
      </c>
      <c r="O81" s="242"/>
      <c r="P81" s="222">
        <v>5058</v>
      </c>
      <c r="Q81" s="222">
        <f>788+240.8</f>
        <v>1028.8</v>
      </c>
      <c r="R81" s="222">
        <v>698.43</v>
      </c>
      <c r="S81" s="222">
        <v>6030</v>
      </c>
      <c r="T81" s="338">
        <f t="shared" si="6"/>
        <v>12815.23</v>
      </c>
      <c r="U81" s="346">
        <f t="shared" si="7"/>
        <v>12184.77</v>
      </c>
      <c r="V81" s="222"/>
      <c r="W81" s="354">
        <f>U81</f>
        <v>12184.77</v>
      </c>
      <c r="X81" s="222">
        <f t="shared" si="14"/>
        <v>0</v>
      </c>
      <c r="Y81" s="571"/>
      <c r="Z81" s="418"/>
      <c r="AA81" s="224"/>
      <c r="AB81" s="222"/>
      <c r="AC81" s="455">
        <v>71600</v>
      </c>
      <c r="AD81" s="180"/>
      <c r="AE81" s="168"/>
    </row>
    <row r="82" spans="2:39" ht="27" hidden="1" customHeight="1">
      <c r="B82" s="314"/>
      <c r="C82" s="313"/>
      <c r="D82" s="416" t="s">
        <v>271</v>
      </c>
      <c r="E82" s="539"/>
      <c r="F82" s="554"/>
      <c r="G82" s="554"/>
      <c r="H82" s="554"/>
      <c r="I82" s="539" t="s">
        <v>262</v>
      </c>
      <c r="J82" s="135" t="s">
        <v>385</v>
      </c>
      <c r="K82" s="135" t="s">
        <v>341</v>
      </c>
      <c r="L82" s="135">
        <v>72400</v>
      </c>
      <c r="M82" s="214">
        <v>15000</v>
      </c>
      <c r="N82" s="214">
        <f>M82</f>
        <v>15000</v>
      </c>
      <c r="O82" s="242"/>
      <c r="P82" s="222">
        <f>2981+1538</f>
        <v>4519</v>
      </c>
      <c r="Q82" s="222">
        <v>7.41</v>
      </c>
      <c r="R82" s="222"/>
      <c r="S82" s="222">
        <f>7833+83</f>
        <v>7916</v>
      </c>
      <c r="T82" s="338">
        <f t="shared" si="6"/>
        <v>12442.41</v>
      </c>
      <c r="U82" s="346">
        <f t="shared" si="7"/>
        <v>2557.59</v>
      </c>
      <c r="V82" s="222"/>
      <c r="W82" s="354">
        <f>U82+6000</f>
        <v>8557.59</v>
      </c>
      <c r="X82" s="222">
        <f t="shared" si="14"/>
        <v>6000</v>
      </c>
      <c r="Y82" s="571"/>
      <c r="Z82" s="418"/>
      <c r="AA82" s="224"/>
      <c r="AB82" s="222"/>
      <c r="AC82" s="455">
        <v>72400</v>
      </c>
      <c r="AD82" s="180"/>
      <c r="AE82" s="168"/>
    </row>
    <row r="83" spans="2:39" s="123" customFormat="1" ht="18.75" hidden="1" thickBot="1">
      <c r="B83" s="303"/>
      <c r="C83" s="304"/>
      <c r="D83" s="448"/>
      <c r="E83" s="449"/>
      <c r="F83" s="449"/>
      <c r="G83" s="449"/>
      <c r="H83" s="449"/>
      <c r="I83" s="449"/>
      <c r="J83" s="449"/>
      <c r="K83" s="450"/>
      <c r="L83" s="305"/>
      <c r="M83" s="306">
        <f>SUM(M1:M82)</f>
        <v>1201418</v>
      </c>
      <c r="N83" s="306">
        <f>SUM(N1:N82)</f>
        <v>646270</v>
      </c>
      <c r="O83" s="306">
        <f>SUM(O1:O82)</f>
        <v>586948</v>
      </c>
      <c r="P83" s="307">
        <f>SUM(P10:P82)</f>
        <v>74831</v>
      </c>
      <c r="Q83" s="306">
        <f>SUM(Q1:Q82)</f>
        <v>42805.210000000006</v>
      </c>
      <c r="R83" s="308">
        <f>SUM(R10:R82)</f>
        <v>73141.429999999993</v>
      </c>
      <c r="S83" s="306">
        <f t="shared" ref="S83:AB83" si="16">SUM(S1:S82)</f>
        <v>83989</v>
      </c>
      <c r="T83" s="343">
        <f t="shared" si="16"/>
        <v>274766.63999999996</v>
      </c>
      <c r="U83" s="351">
        <f t="shared" si="16"/>
        <v>452271.36000000004</v>
      </c>
      <c r="V83" s="307">
        <f t="shared" si="16"/>
        <v>55000</v>
      </c>
      <c r="W83" s="362">
        <f t="shared" si="16"/>
        <v>442179.36000000004</v>
      </c>
      <c r="X83" s="309">
        <f t="shared" si="16"/>
        <v>-9643</v>
      </c>
      <c r="Y83" s="428"/>
      <c r="Z83" s="428">
        <f t="shared" si="16"/>
        <v>113350</v>
      </c>
      <c r="AA83" s="429">
        <f t="shared" si="16"/>
        <v>6000</v>
      </c>
      <c r="AB83" s="445">
        <f t="shared" si="16"/>
        <v>0</v>
      </c>
      <c r="AC83" s="471"/>
      <c r="AD83" s="181"/>
      <c r="AE83" s="177">
        <f>SUM(AE1:AE82)</f>
        <v>455000</v>
      </c>
      <c r="AF83" s="147"/>
    </row>
    <row r="84" spans="2:39" s="151" customFormat="1" ht="21" customHeight="1">
      <c r="B84" s="148"/>
      <c r="C84" s="149"/>
      <c r="D84" s="1204"/>
      <c r="E84" s="1204"/>
      <c r="F84" s="1204"/>
      <c r="G84" s="1204"/>
      <c r="H84" s="1204"/>
      <c r="I84" s="1204"/>
      <c r="J84" s="1204"/>
      <c r="K84" s="1204"/>
      <c r="L84" s="535"/>
      <c r="M84" s="150"/>
      <c r="N84" s="150"/>
      <c r="O84" s="126"/>
      <c r="P84" s="128"/>
      <c r="Q84" s="128"/>
      <c r="R84" s="128"/>
      <c r="S84" s="128"/>
      <c r="T84" s="128"/>
      <c r="U84" s="275"/>
      <c r="V84" s="128"/>
      <c r="W84" s="128"/>
      <c r="X84" s="128"/>
      <c r="Y84" s="128"/>
      <c r="Z84" s="192"/>
      <c r="AA84" s="192"/>
      <c r="AB84" s="128"/>
      <c r="AC84" s="386"/>
      <c r="AD84" s="128"/>
      <c r="AE84" s="128"/>
      <c r="AF84" s="103"/>
    </row>
    <row r="85" spans="2:39" ht="22.5" customHeight="1">
      <c r="D85" s="1205" t="s">
        <v>396</v>
      </c>
      <c r="E85" s="1205"/>
      <c r="F85" s="1205"/>
      <c r="G85" s="1205"/>
      <c r="J85" s="1206" t="s">
        <v>273</v>
      </c>
      <c r="K85" s="1206"/>
      <c r="L85" s="534"/>
      <c r="M85" s="133" t="s">
        <v>272</v>
      </c>
      <c r="N85" s="133" t="s">
        <v>274</v>
      </c>
      <c r="O85" s="129" t="s">
        <v>275</v>
      </c>
      <c r="P85" s="129"/>
      <c r="Q85" s="129"/>
      <c r="R85" s="129"/>
      <c r="S85" s="129"/>
      <c r="T85" s="129"/>
      <c r="U85" s="276" t="s">
        <v>347</v>
      </c>
      <c r="V85" s="129"/>
      <c r="X85" s="129"/>
      <c r="Y85" s="129"/>
      <c r="Z85" s="129"/>
      <c r="AA85" s="129"/>
      <c r="AB85" s="129"/>
      <c r="AC85" s="387"/>
      <c r="AD85" s="129"/>
      <c r="AE85" s="152" t="s">
        <v>274</v>
      </c>
      <c r="AF85" s="129" t="s">
        <v>275</v>
      </c>
    </row>
    <row r="86" spans="2:39">
      <c r="N86" s="128"/>
      <c r="O86" s="84"/>
      <c r="P86" s="142"/>
      <c r="Q86" s="142"/>
      <c r="R86" s="142"/>
      <c r="S86" s="142"/>
      <c r="T86" s="142"/>
      <c r="U86" s="277"/>
      <c r="V86" s="142"/>
      <c r="X86" s="142"/>
      <c r="Y86" s="142"/>
      <c r="Z86" s="377"/>
      <c r="AA86" s="377"/>
      <c r="AB86" s="142"/>
      <c r="AC86" s="388"/>
      <c r="AD86" s="142"/>
      <c r="AE86" s="123"/>
      <c r="AF86" s="84"/>
    </row>
    <row r="87" spans="2:39" ht="12.75">
      <c r="D87" s="118"/>
      <c r="J87" s="154" t="s">
        <v>276</v>
      </c>
      <c r="K87" s="193">
        <v>1.1000000000000001</v>
      </c>
      <c r="L87" s="193"/>
      <c r="M87" s="190">
        <f t="shared" ref="M87:AB87" si="17">SUM(M11:M14)</f>
        <v>81000</v>
      </c>
      <c r="N87" s="190">
        <f t="shared" si="17"/>
        <v>81000</v>
      </c>
      <c r="O87" s="190">
        <f t="shared" si="17"/>
        <v>0</v>
      </c>
      <c r="P87" s="190">
        <f t="shared" si="17"/>
        <v>19700</v>
      </c>
      <c r="Q87" s="278">
        <f t="shared" si="17"/>
        <v>0</v>
      </c>
      <c r="R87" s="190">
        <f t="shared" si="17"/>
        <v>0</v>
      </c>
      <c r="S87" s="190">
        <f t="shared" si="17"/>
        <v>21123</v>
      </c>
      <c r="T87" s="190">
        <f t="shared" si="17"/>
        <v>40823</v>
      </c>
      <c r="U87" s="278">
        <f t="shared" si="17"/>
        <v>40177</v>
      </c>
      <c r="V87" s="278">
        <f t="shared" si="17"/>
        <v>0</v>
      </c>
      <c r="W87" s="278">
        <f t="shared" si="17"/>
        <v>46724</v>
      </c>
      <c r="X87" s="278">
        <f t="shared" si="17"/>
        <v>6547</v>
      </c>
      <c r="Y87" s="278"/>
      <c r="Z87" s="278">
        <f t="shared" si="17"/>
        <v>0</v>
      </c>
      <c r="AA87" s="278">
        <f t="shared" si="17"/>
        <v>0</v>
      </c>
      <c r="AB87" s="278">
        <f t="shared" si="17"/>
        <v>0</v>
      </c>
      <c r="AC87" s="389"/>
      <c r="AD87" s="130"/>
      <c r="AE87" s="130"/>
      <c r="AF87" s="130"/>
    </row>
    <row r="88" spans="2:39" ht="12.75">
      <c r="D88" s="118"/>
      <c r="J88" s="154"/>
      <c r="K88" s="193">
        <v>1.3</v>
      </c>
      <c r="L88" s="193"/>
      <c r="M88" s="190">
        <f t="shared" ref="M88:AB88" si="18">SUM(M20:M21)</f>
        <v>80917</v>
      </c>
      <c r="N88" s="190">
        <f t="shared" si="18"/>
        <v>20000</v>
      </c>
      <c r="O88" s="190">
        <f t="shared" si="18"/>
        <v>60917</v>
      </c>
      <c r="P88" s="190">
        <f t="shared" si="18"/>
        <v>0</v>
      </c>
      <c r="Q88" s="278">
        <f t="shared" si="18"/>
        <v>3912</v>
      </c>
      <c r="R88" s="190">
        <f t="shared" si="18"/>
        <v>36472</v>
      </c>
      <c r="S88" s="190">
        <f t="shared" si="18"/>
        <v>0</v>
      </c>
      <c r="T88" s="190">
        <f t="shared" si="18"/>
        <v>40384</v>
      </c>
      <c r="U88" s="278">
        <f t="shared" si="18"/>
        <v>40533</v>
      </c>
      <c r="V88" s="278">
        <f t="shared" si="18"/>
        <v>0</v>
      </c>
      <c r="W88" s="278">
        <f t="shared" si="18"/>
        <v>20000</v>
      </c>
      <c r="X88" s="278">
        <f t="shared" si="18"/>
        <v>-20533</v>
      </c>
      <c r="Y88" s="278"/>
      <c r="Z88" s="278">
        <f t="shared" si="18"/>
        <v>0</v>
      </c>
      <c r="AA88" s="278">
        <f t="shared" si="18"/>
        <v>0</v>
      </c>
      <c r="AB88" s="278">
        <f t="shared" si="18"/>
        <v>0</v>
      </c>
      <c r="AC88" s="389"/>
      <c r="AD88" s="130"/>
      <c r="AE88" s="130"/>
      <c r="AF88" s="130"/>
    </row>
    <row r="89" spans="2:39" ht="12.75">
      <c r="D89" s="118"/>
      <c r="J89" s="154"/>
      <c r="K89" s="193">
        <v>1.4</v>
      </c>
      <c r="L89" s="193"/>
      <c r="M89" s="190">
        <f t="shared" ref="M89:AB89" si="19">SUM(M22:M24)</f>
        <v>57300</v>
      </c>
      <c r="N89" s="190">
        <f t="shared" si="19"/>
        <v>27300</v>
      </c>
      <c r="O89" s="190">
        <f t="shared" si="19"/>
        <v>30000</v>
      </c>
      <c r="P89" s="190">
        <f t="shared" si="19"/>
        <v>0</v>
      </c>
      <c r="Q89" s="278">
        <f t="shared" si="19"/>
        <v>0</v>
      </c>
      <c r="R89" s="190">
        <f t="shared" si="19"/>
        <v>0</v>
      </c>
      <c r="S89" s="190">
        <f t="shared" si="19"/>
        <v>1899</v>
      </c>
      <c r="T89" s="190">
        <f t="shared" si="19"/>
        <v>1899</v>
      </c>
      <c r="U89" s="278">
        <f t="shared" si="19"/>
        <v>55401</v>
      </c>
      <c r="V89" s="278">
        <f t="shared" si="19"/>
        <v>0</v>
      </c>
      <c r="W89" s="278">
        <f t="shared" si="19"/>
        <v>51044</v>
      </c>
      <c r="X89" s="278">
        <f t="shared" si="19"/>
        <v>-4357</v>
      </c>
      <c r="Y89" s="278"/>
      <c r="Z89" s="278">
        <f t="shared" si="19"/>
        <v>0</v>
      </c>
      <c r="AA89" s="278">
        <f t="shared" si="19"/>
        <v>0</v>
      </c>
      <c r="AB89" s="278">
        <f t="shared" si="19"/>
        <v>0</v>
      </c>
      <c r="AC89" s="389"/>
      <c r="AD89" s="130"/>
      <c r="AE89" s="130"/>
      <c r="AF89" s="130"/>
    </row>
    <row r="90" spans="2:39" ht="12.75">
      <c r="D90" s="118"/>
      <c r="J90" s="154"/>
      <c r="K90" s="193">
        <v>2.1</v>
      </c>
      <c r="L90" s="193"/>
      <c r="M90" s="190">
        <f t="shared" ref="M90:AB90" si="20">SUM(M55:M59)</f>
        <v>107000</v>
      </c>
      <c r="N90" s="190">
        <f t="shared" si="20"/>
        <v>107000</v>
      </c>
      <c r="O90" s="190">
        <f t="shared" si="20"/>
        <v>0</v>
      </c>
      <c r="P90" s="190">
        <f t="shared" si="20"/>
        <v>4928</v>
      </c>
      <c r="Q90" s="278">
        <f t="shared" si="20"/>
        <v>0</v>
      </c>
      <c r="R90" s="190">
        <f t="shared" si="20"/>
        <v>0</v>
      </c>
      <c r="S90" s="190">
        <f t="shared" si="20"/>
        <v>14649</v>
      </c>
      <c r="T90" s="190">
        <f t="shared" si="20"/>
        <v>19577</v>
      </c>
      <c r="U90" s="278">
        <f t="shared" si="20"/>
        <v>87423</v>
      </c>
      <c r="V90" s="278">
        <f t="shared" si="20"/>
        <v>55000</v>
      </c>
      <c r="W90" s="278">
        <f t="shared" si="20"/>
        <v>94062</v>
      </c>
      <c r="X90" s="278">
        <f t="shared" si="20"/>
        <v>6639</v>
      </c>
      <c r="Y90" s="278"/>
      <c r="Z90" s="278">
        <f t="shared" si="20"/>
        <v>0</v>
      </c>
      <c r="AA90" s="278">
        <f t="shared" si="20"/>
        <v>0</v>
      </c>
      <c r="AB90" s="278">
        <f t="shared" si="20"/>
        <v>0</v>
      </c>
      <c r="AC90" s="389"/>
      <c r="AD90" s="130"/>
      <c r="AE90" s="130"/>
      <c r="AF90" s="130"/>
    </row>
    <row r="91" spans="2:39" ht="12.75">
      <c r="D91" s="118"/>
      <c r="J91" s="154"/>
      <c r="K91" s="193">
        <v>2.2999999999999998</v>
      </c>
      <c r="L91" s="193"/>
      <c r="M91" s="190">
        <f t="shared" ref="M91:AB91" si="21">SUM(M60:M60)</f>
        <v>15000</v>
      </c>
      <c r="N91" s="190">
        <f t="shared" si="21"/>
        <v>15000</v>
      </c>
      <c r="O91" s="190">
        <f t="shared" si="21"/>
        <v>0</v>
      </c>
      <c r="P91" s="190">
        <f t="shared" si="21"/>
        <v>0</v>
      </c>
      <c r="Q91" s="278">
        <f t="shared" si="21"/>
        <v>0</v>
      </c>
      <c r="R91" s="190">
        <f t="shared" si="21"/>
        <v>0</v>
      </c>
      <c r="S91" s="190">
        <f t="shared" si="21"/>
        <v>0</v>
      </c>
      <c r="T91" s="190">
        <f t="shared" si="21"/>
        <v>0</v>
      </c>
      <c r="U91" s="278">
        <f t="shared" si="21"/>
        <v>15000</v>
      </c>
      <c r="V91" s="278">
        <f t="shared" si="21"/>
        <v>0</v>
      </c>
      <c r="W91" s="278">
        <f t="shared" si="21"/>
        <v>36000</v>
      </c>
      <c r="X91" s="278">
        <f t="shared" si="21"/>
        <v>21000</v>
      </c>
      <c r="Y91" s="278"/>
      <c r="Z91" s="278">
        <f t="shared" si="21"/>
        <v>0</v>
      </c>
      <c r="AA91" s="278">
        <f t="shared" si="21"/>
        <v>0</v>
      </c>
      <c r="AB91" s="278">
        <f t="shared" si="21"/>
        <v>0</v>
      </c>
      <c r="AC91" s="389"/>
      <c r="AD91" s="130"/>
      <c r="AE91" s="130"/>
      <c r="AF91" s="130"/>
    </row>
    <row r="92" spans="2:39" ht="12.75">
      <c r="D92" s="118"/>
      <c r="J92" s="154"/>
      <c r="K92" s="193">
        <v>3.2</v>
      </c>
      <c r="L92" s="193"/>
      <c r="M92" s="190">
        <f t="shared" ref="M92:AB92" si="22">SUM(M69:M69)</f>
        <v>7000</v>
      </c>
      <c r="N92" s="190">
        <f t="shared" si="22"/>
        <v>7000</v>
      </c>
      <c r="O92" s="190">
        <f t="shared" si="22"/>
        <v>0</v>
      </c>
      <c r="P92" s="190">
        <f t="shared" si="22"/>
        <v>0</v>
      </c>
      <c r="Q92" s="278">
        <f t="shared" si="22"/>
        <v>0</v>
      </c>
      <c r="R92" s="190">
        <f t="shared" si="22"/>
        <v>0</v>
      </c>
      <c r="S92" s="190">
        <f t="shared" si="22"/>
        <v>0</v>
      </c>
      <c r="T92" s="190">
        <f t="shared" si="22"/>
        <v>0</v>
      </c>
      <c r="U92" s="278">
        <f t="shared" si="22"/>
        <v>7000</v>
      </c>
      <c r="V92" s="278">
        <f t="shared" si="22"/>
        <v>0</v>
      </c>
      <c r="W92" s="278">
        <f t="shared" si="22"/>
        <v>20000</v>
      </c>
      <c r="X92" s="278">
        <f t="shared" si="22"/>
        <v>13000</v>
      </c>
      <c r="Y92" s="278"/>
      <c r="Z92" s="278">
        <f t="shared" si="22"/>
        <v>0</v>
      </c>
      <c r="AA92" s="278">
        <f t="shared" si="22"/>
        <v>0</v>
      </c>
      <c r="AB92" s="278">
        <f t="shared" si="22"/>
        <v>0</v>
      </c>
      <c r="AC92" s="389"/>
      <c r="AD92" s="130"/>
      <c r="AE92" s="130"/>
      <c r="AF92" s="130"/>
    </row>
    <row r="93" spans="2:39" ht="17.25" customHeight="1">
      <c r="D93" s="118"/>
      <c r="J93" s="154"/>
      <c r="K93" s="156" t="s">
        <v>277</v>
      </c>
      <c r="L93" s="156"/>
      <c r="M93" s="191">
        <f t="shared" ref="M93:AB93" si="23">SUM(M71:M82)</f>
        <v>378821</v>
      </c>
      <c r="N93" s="191">
        <f t="shared" si="23"/>
        <v>226170</v>
      </c>
      <c r="O93" s="191">
        <f t="shared" si="23"/>
        <v>152651</v>
      </c>
      <c r="P93" s="191">
        <f t="shared" si="23"/>
        <v>50203</v>
      </c>
      <c r="Q93" s="279">
        <f t="shared" si="23"/>
        <v>38893.210000000006</v>
      </c>
      <c r="R93" s="279">
        <f t="shared" si="23"/>
        <v>36669.43</v>
      </c>
      <c r="S93" s="279">
        <f t="shared" si="23"/>
        <v>46318</v>
      </c>
      <c r="T93" s="279">
        <f t="shared" si="23"/>
        <v>172083.64</v>
      </c>
      <c r="U93" s="279">
        <f t="shared" si="23"/>
        <v>206737.36</v>
      </c>
      <c r="V93" s="279">
        <f t="shared" si="23"/>
        <v>0</v>
      </c>
      <c r="W93" s="279">
        <f t="shared" si="23"/>
        <v>174349.36</v>
      </c>
      <c r="X93" s="279">
        <f t="shared" si="23"/>
        <v>-31939</v>
      </c>
      <c r="Y93" s="279"/>
      <c r="Z93" s="279">
        <f t="shared" si="23"/>
        <v>0</v>
      </c>
      <c r="AA93" s="279">
        <f t="shared" si="23"/>
        <v>0</v>
      </c>
      <c r="AB93" s="279">
        <f t="shared" si="23"/>
        <v>0</v>
      </c>
      <c r="AC93" s="390"/>
      <c r="AD93" s="131"/>
      <c r="AE93" s="131">
        <f>SUM(AE71:AE82)</f>
        <v>0</v>
      </c>
      <c r="AF93" s="131"/>
    </row>
    <row r="94" spans="2:39">
      <c r="F94" s="117"/>
      <c r="G94" s="188"/>
      <c r="J94" s="196"/>
      <c r="K94" s="193"/>
      <c r="L94" s="193"/>
      <c r="M94" s="192">
        <f t="shared" ref="M94:AB94" si="24">SUM(M87:M93)</f>
        <v>727038</v>
      </c>
      <c r="N94" s="122">
        <f t="shared" si="24"/>
        <v>483470</v>
      </c>
      <c r="O94" s="194">
        <f t="shared" si="24"/>
        <v>243568</v>
      </c>
      <c r="P94" s="194">
        <f t="shared" si="24"/>
        <v>74831</v>
      </c>
      <c r="Q94" s="194">
        <f t="shared" si="24"/>
        <v>42805.210000000006</v>
      </c>
      <c r="R94" s="194">
        <f t="shared" si="24"/>
        <v>73141.429999999993</v>
      </c>
      <c r="S94" s="194">
        <f t="shared" si="24"/>
        <v>83989</v>
      </c>
      <c r="T94" s="194">
        <f t="shared" si="24"/>
        <v>274766.64</v>
      </c>
      <c r="U94" s="280">
        <f t="shared" si="24"/>
        <v>452271.35999999999</v>
      </c>
      <c r="V94" s="280">
        <f t="shared" si="24"/>
        <v>55000</v>
      </c>
      <c r="W94" s="280">
        <f t="shared" si="24"/>
        <v>442179.36</v>
      </c>
      <c r="X94" s="280">
        <f t="shared" si="24"/>
        <v>-9643</v>
      </c>
      <c r="Y94" s="280"/>
      <c r="Z94" s="280">
        <f t="shared" si="24"/>
        <v>0</v>
      </c>
      <c r="AA94" s="280">
        <f t="shared" si="24"/>
        <v>0</v>
      </c>
      <c r="AB94" s="280">
        <f t="shared" si="24"/>
        <v>0</v>
      </c>
      <c r="AC94" s="391"/>
      <c r="AD94" s="132"/>
      <c r="AF94" s="122"/>
    </row>
    <row r="95" spans="2:39">
      <c r="D95" s="118"/>
      <c r="J95" s="154" t="s">
        <v>263</v>
      </c>
      <c r="K95" s="193">
        <v>1.1000000000000001</v>
      </c>
      <c r="L95" s="193"/>
      <c r="M95" s="190">
        <f t="shared" ref="M95:X95" si="25">SUM(M19:M22)</f>
        <v>90917</v>
      </c>
      <c r="N95" s="190">
        <f t="shared" si="25"/>
        <v>30000</v>
      </c>
      <c r="O95" s="190">
        <f t="shared" si="25"/>
        <v>60917</v>
      </c>
      <c r="P95" s="190">
        <f t="shared" si="25"/>
        <v>0</v>
      </c>
      <c r="Q95" s="278">
        <f t="shared" si="25"/>
        <v>3912</v>
      </c>
      <c r="R95" s="190">
        <f t="shared" si="25"/>
        <v>36472</v>
      </c>
      <c r="S95" s="190">
        <f t="shared" si="25"/>
        <v>956</v>
      </c>
      <c r="T95" s="190">
        <f t="shared" si="25"/>
        <v>41340</v>
      </c>
      <c r="U95" s="278">
        <f t="shared" si="25"/>
        <v>49577</v>
      </c>
      <c r="V95" s="278">
        <f t="shared" si="25"/>
        <v>0</v>
      </c>
      <c r="W95" s="278">
        <f t="shared" si="25"/>
        <v>29044</v>
      </c>
      <c r="X95" s="278">
        <f t="shared" si="25"/>
        <v>-20533</v>
      </c>
      <c r="Y95" s="278" t="s">
        <v>442</v>
      </c>
      <c r="Z95" s="278">
        <f>SUM(Z15:Z19)</f>
        <v>26500</v>
      </c>
      <c r="AA95" s="278">
        <f>SUM(AA15:AA19)</f>
        <v>0</v>
      </c>
      <c r="AB95" s="278">
        <f>SUM(AB15:AB19)</f>
        <v>0</v>
      </c>
      <c r="AC95" s="392"/>
      <c r="AD95" s="130"/>
      <c r="AE95" s="124"/>
      <c r="AF95" s="130"/>
      <c r="AH95" s="157"/>
      <c r="AI95" s="158"/>
      <c r="AJ95" s="158"/>
      <c r="AK95" s="158"/>
      <c r="AL95" s="158"/>
      <c r="AM95" s="158"/>
    </row>
    <row r="96" spans="2:39">
      <c r="D96" s="118"/>
      <c r="J96" s="154"/>
      <c r="K96" s="193">
        <v>1.3</v>
      </c>
      <c r="L96" s="193"/>
      <c r="M96" s="190">
        <f t="shared" ref="M96:X96" si="26">SUM(M28:M29)</f>
        <v>0</v>
      </c>
      <c r="N96" s="190">
        <f t="shared" si="26"/>
        <v>0</v>
      </c>
      <c r="O96" s="190">
        <f t="shared" si="26"/>
        <v>0</v>
      </c>
      <c r="P96" s="190">
        <f t="shared" si="26"/>
        <v>0</v>
      </c>
      <c r="Q96" s="278">
        <f t="shared" si="26"/>
        <v>0</v>
      </c>
      <c r="R96" s="190">
        <f t="shared" si="26"/>
        <v>0</v>
      </c>
      <c r="S96" s="190">
        <f t="shared" si="26"/>
        <v>0</v>
      </c>
      <c r="T96" s="190">
        <f t="shared" si="26"/>
        <v>0</v>
      </c>
      <c r="U96" s="278">
        <f t="shared" si="26"/>
        <v>0</v>
      </c>
      <c r="V96" s="278">
        <f t="shared" si="26"/>
        <v>0</v>
      </c>
      <c r="W96" s="278">
        <f t="shared" si="26"/>
        <v>0</v>
      </c>
      <c r="X96" s="278">
        <f t="shared" si="26"/>
        <v>0</v>
      </c>
      <c r="Y96" s="278" t="s">
        <v>441</v>
      </c>
      <c r="Z96" s="278">
        <f>SUM(Z27:Z53)</f>
        <v>83670</v>
      </c>
      <c r="AA96" s="278">
        <f>SUM(AA27:AA53)</f>
        <v>3000</v>
      </c>
      <c r="AB96" s="278">
        <f>SUM(AB27:AB49)</f>
        <v>0</v>
      </c>
      <c r="AC96" s="392"/>
      <c r="AD96" s="130"/>
      <c r="AE96" s="124"/>
      <c r="AF96" s="130"/>
      <c r="AH96" s="157"/>
      <c r="AI96" s="158"/>
      <c r="AJ96" s="158"/>
      <c r="AK96" s="158"/>
      <c r="AL96" s="158"/>
      <c r="AM96" s="158"/>
    </row>
    <row r="97" spans="2:39">
      <c r="D97" s="118"/>
      <c r="J97" s="154"/>
      <c r="K97" s="193">
        <v>1.4</v>
      </c>
      <c r="L97" s="193"/>
      <c r="M97" s="190">
        <f t="shared" ref="M97:X97" si="27">SUM(M30:M30)</f>
        <v>960</v>
      </c>
      <c r="N97" s="190">
        <f t="shared" si="27"/>
        <v>0</v>
      </c>
      <c r="O97" s="190">
        <f t="shared" si="27"/>
        <v>960</v>
      </c>
      <c r="P97" s="190">
        <f t="shared" si="27"/>
        <v>0</v>
      </c>
      <c r="Q97" s="278">
        <f t="shared" si="27"/>
        <v>0</v>
      </c>
      <c r="R97" s="190">
        <f t="shared" si="27"/>
        <v>0</v>
      </c>
      <c r="S97" s="190">
        <f t="shared" si="27"/>
        <v>0</v>
      </c>
      <c r="T97" s="190">
        <f t="shared" si="27"/>
        <v>0</v>
      </c>
      <c r="U97" s="278">
        <f t="shared" si="27"/>
        <v>0</v>
      </c>
      <c r="V97" s="278">
        <f t="shared" si="27"/>
        <v>0</v>
      </c>
      <c r="W97" s="278">
        <f t="shared" si="27"/>
        <v>0</v>
      </c>
      <c r="X97" s="278">
        <f t="shared" si="27"/>
        <v>0</v>
      </c>
      <c r="Y97" s="278" t="s">
        <v>443</v>
      </c>
      <c r="Z97" s="278"/>
      <c r="AA97" s="278"/>
      <c r="AB97" s="278"/>
      <c r="AC97" s="392"/>
      <c r="AD97" s="130"/>
      <c r="AE97" s="124"/>
      <c r="AF97" s="130"/>
      <c r="AH97" s="157"/>
      <c r="AI97" s="158"/>
      <c r="AJ97" s="158"/>
      <c r="AK97" s="158"/>
      <c r="AL97" s="158"/>
      <c r="AM97" s="158"/>
    </row>
    <row r="98" spans="2:39">
      <c r="G98" s="188"/>
      <c r="J98" s="154"/>
      <c r="K98" s="193">
        <v>2.1</v>
      </c>
      <c r="L98" s="193"/>
      <c r="M98" s="190">
        <f t="shared" ref="M98:X98" si="28">SUM(M60:M63)</f>
        <v>111000</v>
      </c>
      <c r="N98" s="190">
        <f t="shared" si="28"/>
        <v>111000</v>
      </c>
      <c r="O98" s="190">
        <f t="shared" si="28"/>
        <v>0</v>
      </c>
      <c r="P98" s="190">
        <f t="shared" si="28"/>
        <v>0</v>
      </c>
      <c r="Q98" s="278">
        <f t="shared" si="28"/>
        <v>0</v>
      </c>
      <c r="R98" s="190">
        <f t="shared" si="28"/>
        <v>0</v>
      </c>
      <c r="S98" s="190">
        <f t="shared" si="28"/>
        <v>0</v>
      </c>
      <c r="T98" s="190">
        <f t="shared" si="28"/>
        <v>0</v>
      </c>
      <c r="U98" s="278">
        <f t="shared" si="28"/>
        <v>15000</v>
      </c>
      <c r="V98" s="278">
        <f t="shared" si="28"/>
        <v>0</v>
      </c>
      <c r="W98" s="278">
        <f t="shared" si="28"/>
        <v>36000</v>
      </c>
      <c r="X98" s="278">
        <f t="shared" si="28"/>
        <v>21000</v>
      </c>
      <c r="Y98" s="278" t="s">
        <v>444</v>
      </c>
      <c r="Z98" s="584">
        <f>SUM(Z64:Z68)</f>
        <v>3180</v>
      </c>
      <c r="AA98" s="584">
        <f>SUM(AA64:AA68)</f>
        <v>3000</v>
      </c>
      <c r="AB98" s="584">
        <f>SUM(AB64:AB68)</f>
        <v>0</v>
      </c>
      <c r="AC98" s="393"/>
      <c r="AD98" s="131"/>
      <c r="AE98" s="125"/>
      <c r="AF98" s="131"/>
      <c r="AH98" s="157"/>
      <c r="AI98" s="158"/>
      <c r="AJ98" s="158"/>
      <c r="AK98" s="158"/>
      <c r="AL98" s="158"/>
      <c r="AM98" s="158"/>
    </row>
    <row r="99" spans="2:39" ht="51">
      <c r="D99" s="118"/>
      <c r="J99" s="154"/>
      <c r="K99" s="156" t="s">
        <v>277</v>
      </c>
      <c r="L99" s="156"/>
      <c r="M99" s="191">
        <f t="shared" ref="M99:X99" si="29">SUM(M79:M90)</f>
        <v>1581279</v>
      </c>
      <c r="N99" s="191">
        <f t="shared" si="29"/>
        <v>935214</v>
      </c>
      <c r="O99" s="191">
        <f t="shared" si="29"/>
        <v>677865</v>
      </c>
      <c r="P99" s="191">
        <f t="shared" si="29"/>
        <v>112508</v>
      </c>
      <c r="Q99" s="279">
        <f t="shared" si="29"/>
        <v>47753.420000000006</v>
      </c>
      <c r="R99" s="279">
        <f t="shared" si="29"/>
        <v>110311.85999999999</v>
      </c>
      <c r="S99" s="279">
        <f t="shared" si="29"/>
        <v>139297</v>
      </c>
      <c r="T99" s="279">
        <f t="shared" si="29"/>
        <v>409870.27999999997</v>
      </c>
      <c r="U99" s="279">
        <f t="shared" si="29"/>
        <v>697028.72</v>
      </c>
      <c r="V99" s="279">
        <f t="shared" si="29"/>
        <v>110000</v>
      </c>
      <c r="W99" s="279">
        <f t="shared" si="29"/>
        <v>682532.72</v>
      </c>
      <c r="X99" s="279">
        <f t="shared" si="29"/>
        <v>-14047</v>
      </c>
      <c r="Y99" s="279"/>
      <c r="Z99" s="585">
        <f>SUM(Z95:Z98)</f>
        <v>113350</v>
      </c>
      <c r="AA99" s="585">
        <f>SUM(AA95:AA98)</f>
        <v>6000</v>
      </c>
      <c r="AB99" s="585">
        <f>SUM(AB95:AB98)</f>
        <v>0</v>
      </c>
    </row>
    <row r="100" spans="2:39">
      <c r="J100" s="196"/>
      <c r="K100" s="193"/>
      <c r="L100" s="193"/>
      <c r="M100" s="192">
        <f t="shared" ref="M100:X100" si="30">SUM(M95:M99)</f>
        <v>1784156</v>
      </c>
      <c r="N100" s="122">
        <f t="shared" si="30"/>
        <v>1076214</v>
      </c>
      <c r="O100" s="194">
        <f t="shared" si="30"/>
        <v>739742</v>
      </c>
      <c r="P100" s="194">
        <f t="shared" si="30"/>
        <v>112508</v>
      </c>
      <c r="Q100" s="194">
        <f t="shared" si="30"/>
        <v>51665.420000000006</v>
      </c>
      <c r="R100" s="194">
        <f t="shared" si="30"/>
        <v>146783.85999999999</v>
      </c>
      <c r="S100" s="194">
        <f t="shared" si="30"/>
        <v>140253</v>
      </c>
      <c r="T100" s="194">
        <f t="shared" si="30"/>
        <v>451210.27999999997</v>
      </c>
      <c r="U100" s="280">
        <f t="shared" si="30"/>
        <v>761605.72</v>
      </c>
      <c r="V100" s="280">
        <f t="shared" si="30"/>
        <v>110000</v>
      </c>
      <c r="W100" s="280">
        <f t="shared" si="30"/>
        <v>747576.72</v>
      </c>
      <c r="X100" s="280">
        <f t="shared" si="30"/>
        <v>-13580</v>
      </c>
      <c r="Y100" s="280"/>
      <c r="Z100" s="280"/>
      <c r="AA100" s="280"/>
      <c r="AB100" s="280"/>
      <c r="AC100" s="392"/>
      <c r="AD100" s="130"/>
      <c r="AE100" s="124"/>
      <c r="AF100" s="130"/>
    </row>
    <row r="101" spans="2:39">
      <c r="J101" s="155"/>
      <c r="K101" s="195"/>
      <c r="L101" s="195"/>
      <c r="M101" s="190"/>
      <c r="N101" s="190"/>
      <c r="O101" s="83"/>
      <c r="R101" s="131"/>
      <c r="S101" s="131"/>
      <c r="T101" s="131"/>
      <c r="U101" s="281"/>
      <c r="V101" s="131"/>
      <c r="W101" s="131"/>
      <c r="X101" s="131"/>
      <c r="Y101" s="131"/>
      <c r="Z101" s="131"/>
      <c r="AA101" s="131"/>
      <c r="AB101" s="131"/>
      <c r="AC101" s="393"/>
      <c r="AD101" s="131"/>
      <c r="AE101" s="125"/>
      <c r="AF101" s="131"/>
    </row>
    <row r="102" spans="2:39">
      <c r="D102" s="399" t="s">
        <v>376</v>
      </c>
      <c r="J102" s="159" t="s">
        <v>272</v>
      </c>
      <c r="K102" s="159"/>
      <c r="L102" s="159"/>
      <c r="M102" s="159">
        <f>M94+M98+M100</f>
        <v>2622194</v>
      </c>
      <c r="N102" s="159">
        <f>N94+N98+N100</f>
        <v>1670684</v>
      </c>
      <c r="O102" s="159">
        <f>O94+O98+O100</f>
        <v>983310</v>
      </c>
      <c r="P102" s="133"/>
      <c r="Q102" s="133"/>
      <c r="R102" s="132"/>
      <c r="S102" s="132"/>
      <c r="T102" s="132"/>
      <c r="U102" s="282"/>
      <c r="V102" s="132"/>
      <c r="W102" s="132"/>
      <c r="X102" s="132"/>
      <c r="Y102" s="132"/>
      <c r="Z102" s="132"/>
      <c r="AA102" s="132"/>
      <c r="AB102" s="132"/>
      <c r="AC102" s="394"/>
      <c r="AD102" s="132"/>
      <c r="AE102" s="124"/>
      <c r="AF102" s="132"/>
    </row>
    <row r="103" spans="2:39">
      <c r="B103" s="400" t="s">
        <v>377</v>
      </c>
      <c r="C103" s="401"/>
      <c r="D103" s="401"/>
    </row>
    <row r="104" spans="2:39">
      <c r="B104" s="1202" t="s">
        <v>397</v>
      </c>
      <c r="C104" s="1202"/>
      <c r="D104" s="1202"/>
      <c r="R104" s="133"/>
      <c r="S104" s="133"/>
      <c r="T104" s="133"/>
      <c r="U104" s="283"/>
      <c r="V104" s="133"/>
      <c r="W104" s="133"/>
      <c r="X104" s="133"/>
      <c r="Y104" s="133"/>
      <c r="Z104" s="133"/>
      <c r="AA104" s="133"/>
      <c r="AB104" s="133"/>
      <c r="AC104" s="395"/>
      <c r="AD104" s="133"/>
      <c r="AE104" s="125"/>
      <c r="AF104" s="133"/>
    </row>
    <row r="105" spans="2:39">
      <c r="B105" s="404" t="s">
        <v>378</v>
      </c>
      <c r="C105" s="403"/>
      <c r="D105" s="403"/>
      <c r="J105" s="84"/>
      <c r="K105" s="84"/>
      <c r="L105" s="84"/>
      <c r="M105" s="84"/>
      <c r="N105" s="84"/>
      <c r="O105" s="84"/>
      <c r="P105" s="142"/>
      <c r="Q105" s="142"/>
      <c r="Z105" s="444"/>
    </row>
    <row r="106" spans="2:39">
      <c r="B106" s="402"/>
      <c r="C106" s="403"/>
      <c r="D106" s="403"/>
      <c r="I106" s="201"/>
      <c r="J106" s="84"/>
      <c r="K106" s="84"/>
      <c r="L106" s="84"/>
      <c r="M106" s="84"/>
      <c r="N106" s="84"/>
      <c r="O106" s="84"/>
      <c r="P106" s="142"/>
      <c r="Q106" s="142"/>
      <c r="R106" s="142"/>
      <c r="S106" s="142"/>
      <c r="T106" s="142"/>
      <c r="U106" s="277"/>
      <c r="V106" s="142"/>
      <c r="W106" s="142"/>
      <c r="X106" s="142"/>
      <c r="Y106" s="142"/>
      <c r="Z106" s="407"/>
      <c r="AA106" s="142"/>
      <c r="AB106" s="142"/>
      <c r="AC106" s="388"/>
      <c r="AD106" s="142"/>
      <c r="AE106" s="123"/>
      <c r="AF106" s="84"/>
    </row>
    <row r="107" spans="2:39">
      <c r="B107" s="402"/>
      <c r="C107" s="403"/>
      <c r="D107" s="403"/>
      <c r="I107" s="201"/>
      <c r="J107" s="84"/>
      <c r="K107" s="84"/>
      <c r="L107" s="84"/>
      <c r="M107" s="84"/>
      <c r="N107" s="84"/>
      <c r="O107" s="84"/>
      <c r="P107" s="142"/>
      <c r="Q107" s="142"/>
      <c r="R107" s="142"/>
      <c r="S107" s="142"/>
      <c r="T107" s="142"/>
      <c r="U107" s="277"/>
      <c r="V107" s="142"/>
      <c r="W107" s="142"/>
      <c r="X107" s="142"/>
      <c r="Y107" s="142"/>
      <c r="Z107" s="407"/>
      <c r="AA107" s="142"/>
      <c r="AB107" s="142"/>
      <c r="AC107" s="388"/>
      <c r="AD107" s="142"/>
      <c r="AE107" s="123"/>
      <c r="AF107" s="84"/>
    </row>
    <row r="108" spans="2:39">
      <c r="B108" s="402"/>
      <c r="C108" s="403"/>
      <c r="D108" s="403"/>
      <c r="I108" s="201"/>
      <c r="J108" s="84"/>
      <c r="K108" s="84"/>
      <c r="L108" s="84"/>
      <c r="M108" s="84"/>
      <c r="N108" s="84"/>
      <c r="O108" s="84"/>
      <c r="P108" s="142"/>
      <c r="Q108" s="142"/>
      <c r="R108" s="142"/>
      <c r="S108" s="142"/>
      <c r="T108" s="142"/>
      <c r="U108" s="277"/>
      <c r="V108" s="142"/>
      <c r="W108" s="142"/>
      <c r="X108" s="142"/>
      <c r="Y108" s="142"/>
      <c r="Z108" s="407"/>
      <c r="AA108" s="142"/>
      <c r="AB108" s="142"/>
      <c r="AC108" s="388"/>
      <c r="AD108" s="142"/>
      <c r="AE108" s="123"/>
      <c r="AF108" s="84"/>
    </row>
    <row r="109" spans="2:39">
      <c r="B109" s="402"/>
      <c r="C109" s="403"/>
      <c r="D109" s="403"/>
      <c r="I109" s="201"/>
      <c r="J109" s="84"/>
      <c r="K109" s="84"/>
      <c r="L109" s="84"/>
      <c r="M109" s="84"/>
      <c r="N109" s="84"/>
      <c r="O109" s="84"/>
      <c r="P109" s="142"/>
      <c r="Q109" s="142"/>
      <c r="R109" s="142"/>
      <c r="S109" s="142"/>
      <c r="T109" s="142"/>
      <c r="U109" s="277"/>
      <c r="V109" s="142"/>
      <c r="W109" s="142"/>
      <c r="X109" s="142"/>
      <c r="Y109" s="142"/>
      <c r="Z109" s="407"/>
      <c r="AA109" s="142"/>
      <c r="AB109" s="142"/>
      <c r="AC109" s="388"/>
      <c r="AD109" s="142"/>
      <c r="AE109" s="123"/>
      <c r="AF109" s="84"/>
    </row>
    <row r="110" spans="2:39">
      <c r="B110" s="402"/>
      <c r="C110" s="403"/>
      <c r="D110" s="403"/>
      <c r="I110" s="201"/>
      <c r="R110" s="142"/>
      <c r="S110" s="142"/>
      <c r="T110" s="142"/>
      <c r="U110" s="277"/>
      <c r="V110" s="142"/>
      <c r="W110" s="142"/>
      <c r="X110" s="142"/>
      <c r="Y110" s="142"/>
      <c r="Z110" s="407"/>
      <c r="AA110" s="142"/>
      <c r="AB110" s="142"/>
      <c r="AC110" s="388"/>
      <c r="AD110" s="142"/>
      <c r="AE110" s="123"/>
      <c r="AF110" s="84"/>
    </row>
    <row r="111" spans="2:39">
      <c r="B111" s="402"/>
      <c r="C111" s="403"/>
      <c r="D111" s="403"/>
      <c r="I111" s="201"/>
      <c r="R111" s="142"/>
      <c r="S111" s="142"/>
      <c r="T111" s="142"/>
      <c r="U111" s="277"/>
      <c r="V111" s="142"/>
      <c r="W111" s="142"/>
      <c r="X111" s="142"/>
      <c r="Y111" s="142"/>
      <c r="Z111" s="407"/>
      <c r="AA111" s="142"/>
      <c r="AB111" s="142"/>
      <c r="AC111" s="388"/>
      <c r="AD111" s="142"/>
      <c r="AE111" s="123"/>
      <c r="AF111" s="84"/>
    </row>
    <row r="112" spans="2:39">
      <c r="B112" s="405"/>
      <c r="C112" s="403"/>
      <c r="D112" s="403"/>
      <c r="Z112" s="407"/>
    </row>
    <row r="113" spans="2:26">
      <c r="B113" s="402" t="s">
        <v>379</v>
      </c>
      <c r="C113" s="403"/>
      <c r="D113" s="403"/>
      <c r="Z113" s="407"/>
    </row>
    <row r="114" spans="2:26">
      <c r="B114" s="405" t="s">
        <v>380</v>
      </c>
      <c r="C114" s="406"/>
      <c r="D114" s="406"/>
      <c r="Z114" s="407"/>
    </row>
  </sheetData>
  <sheetProtection selectLockedCells="1" selectUnlockedCells="1"/>
  <mergeCells count="88">
    <mergeCell ref="B104:D104"/>
    <mergeCell ref="H64:H68"/>
    <mergeCell ref="I64:I68"/>
    <mergeCell ref="B70:AB70"/>
    <mergeCell ref="D84:K84"/>
    <mergeCell ref="D85:G85"/>
    <mergeCell ref="J85:K85"/>
    <mergeCell ref="C61:C62"/>
    <mergeCell ref="B63:AB63"/>
    <mergeCell ref="B64:B68"/>
    <mergeCell ref="C64:C68"/>
    <mergeCell ref="D64:D68"/>
    <mergeCell ref="E64:E68"/>
    <mergeCell ref="F64:F68"/>
    <mergeCell ref="G64:G68"/>
    <mergeCell ref="B55:B59"/>
    <mergeCell ref="C55:C59"/>
    <mergeCell ref="F58:F59"/>
    <mergeCell ref="G58:G59"/>
    <mergeCell ref="H58:H59"/>
    <mergeCell ref="I58:I59"/>
    <mergeCell ref="D43:D45"/>
    <mergeCell ref="D46:D49"/>
    <mergeCell ref="E46:E49"/>
    <mergeCell ref="F46:F49"/>
    <mergeCell ref="G46:G49"/>
    <mergeCell ref="H46:H49"/>
    <mergeCell ref="I46:I49"/>
    <mergeCell ref="D50:D53"/>
    <mergeCell ref="E50:E53"/>
    <mergeCell ref="F50:F53"/>
    <mergeCell ref="G50:G53"/>
    <mergeCell ref="H50:H53"/>
    <mergeCell ref="I50:I53"/>
    <mergeCell ref="I39:I42"/>
    <mergeCell ref="D35:D38"/>
    <mergeCell ref="E35:E38"/>
    <mergeCell ref="F35:F38"/>
    <mergeCell ref="G35:G38"/>
    <mergeCell ref="H35:H38"/>
    <mergeCell ref="I35:I38"/>
    <mergeCell ref="D39:D42"/>
    <mergeCell ref="E39:E42"/>
    <mergeCell ref="F39:F42"/>
    <mergeCell ref="G39:G42"/>
    <mergeCell ref="H39:H42"/>
    <mergeCell ref="D31:D34"/>
    <mergeCell ref="E31:E34"/>
    <mergeCell ref="F31:F34"/>
    <mergeCell ref="G31:G34"/>
    <mergeCell ref="H31:H34"/>
    <mergeCell ref="E15:E18"/>
    <mergeCell ref="F15:F18"/>
    <mergeCell ref="G15:G18"/>
    <mergeCell ref="I31:I34"/>
    <mergeCell ref="G27:G30"/>
    <mergeCell ref="H27:H30"/>
    <mergeCell ref="I27:I30"/>
    <mergeCell ref="Z7:Z8"/>
    <mergeCell ref="AA7:AA8"/>
    <mergeCell ref="AB7:AB8"/>
    <mergeCell ref="B27:B42"/>
    <mergeCell ref="C27:C42"/>
    <mergeCell ref="D27:D30"/>
    <mergeCell ref="E27:E30"/>
    <mergeCell ref="F27:F30"/>
    <mergeCell ref="H15:H18"/>
    <mergeCell ref="I15:I18"/>
    <mergeCell ref="B22:B24"/>
    <mergeCell ref="B25:B26"/>
    <mergeCell ref="C25:C26"/>
    <mergeCell ref="B15:B19"/>
    <mergeCell ref="C15:C18"/>
    <mergeCell ref="D15:D18"/>
    <mergeCell ref="B11:B14"/>
    <mergeCell ref="C11:C14"/>
    <mergeCell ref="B1:O1"/>
    <mergeCell ref="B2:O2"/>
    <mergeCell ref="J6:O6"/>
    <mergeCell ref="B7:B9"/>
    <mergeCell ref="C7:C9"/>
    <mergeCell ref="D7:D9"/>
    <mergeCell ref="F7:H7"/>
    <mergeCell ref="I7:I9"/>
    <mergeCell ref="J7:J8"/>
    <mergeCell ref="M7:M9"/>
    <mergeCell ref="N7:N9"/>
    <mergeCell ref="O7:O9"/>
  </mergeCells>
  <printOptions horizontalCentered="1"/>
  <pageMargins left="0.23622047244094491" right="0.23622047244094491" top="0.23622047244094491" bottom="0.23622047244094491" header="0.35433070866141736" footer="0"/>
  <pageSetup paperSize="9" scale="63" firstPageNumber="0" orientation="landscape" r:id="rId1"/>
  <headerFooter alignWithMargins="0"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P41"/>
  <sheetViews>
    <sheetView zoomScale="75" zoomScaleNormal="75" zoomScaleSheetLayoutView="96" workbookViewId="0">
      <pane ySplit="8" topLeftCell="A9" activePane="bottomLeft" state="frozen"/>
      <selection pane="bottomLeft" activeCell="BI2" sqref="BI2"/>
    </sheetView>
  </sheetViews>
  <sheetFormatPr defaultColWidth="8.85546875" defaultRowHeight="18"/>
  <cols>
    <col min="1" max="1" width="2.85546875" style="84" customWidth="1"/>
    <col min="2" max="2" width="26.7109375" style="116" hidden="1" customWidth="1"/>
    <col min="3" max="3" width="32.5703125" style="117" hidden="1" customWidth="1"/>
    <col min="4" max="4" width="49.42578125" style="117" customWidth="1"/>
    <col min="5" max="5" width="9.140625" style="117" hidden="1" customWidth="1"/>
    <col min="6" max="6" width="37.42578125" style="118" customWidth="1"/>
    <col min="7" max="22" width="9.140625" style="118" hidden="1" customWidth="1"/>
    <col min="23" max="24" width="21.140625" style="117" bestFit="1" customWidth="1"/>
    <col min="25" max="25" width="20.28515625" style="153" customWidth="1"/>
    <col min="26" max="26" width="0.140625" style="153" hidden="1" customWidth="1"/>
    <col min="27" max="27" width="11.140625" style="153" hidden="1" customWidth="1"/>
    <col min="28" max="28" width="14" style="130" hidden="1" customWidth="1"/>
    <col min="29" max="29" width="13.42578125" style="130" hidden="1" customWidth="1"/>
    <col min="30" max="32" width="12.5703125" style="128" hidden="1" customWidth="1"/>
    <col min="33" max="33" width="11" style="128" hidden="1" customWidth="1"/>
    <col min="34" max="35" width="11.42578125" style="128" hidden="1" customWidth="1"/>
    <col min="36" max="36" width="13.140625" style="275" hidden="1" customWidth="1"/>
    <col min="37" max="37" width="13.42578125" style="128" hidden="1" customWidth="1"/>
    <col min="38" max="39" width="14.85546875" style="128" hidden="1" customWidth="1"/>
    <col min="40" max="40" width="0.140625" style="128" hidden="1" customWidth="1"/>
    <col min="41" max="41" width="17.7109375" style="128" hidden="1" customWidth="1"/>
    <col min="42" max="42" width="10" style="386" hidden="1" customWidth="1"/>
    <col min="43" max="43" width="23" style="128" hidden="1" customWidth="1"/>
    <col min="44" max="44" width="18.42578125" style="103" hidden="1" customWidth="1"/>
    <col min="45" max="45" width="14.85546875" style="128" hidden="1" customWidth="1"/>
    <col min="46" max="46" width="17.28515625" style="84" hidden="1" customWidth="1"/>
    <col min="47" max="47" width="10.5703125" style="594" hidden="1" customWidth="1"/>
    <col min="48" max="48" width="3.5703125" style="594" hidden="1" customWidth="1"/>
    <col min="49" max="49" width="7.42578125" style="84" hidden="1" customWidth="1"/>
    <col min="50" max="50" width="11.42578125" style="84" hidden="1" customWidth="1"/>
    <col min="51" max="51" width="24.140625" style="594" hidden="1" customWidth="1"/>
    <col min="52" max="52" width="9" style="84" hidden="1" customWidth="1"/>
    <col min="53" max="53" width="10" style="84" hidden="1" customWidth="1"/>
    <col min="54" max="54" width="12.85546875" style="84" hidden="1" customWidth="1"/>
    <col min="55" max="56" width="11.5703125" style="84" hidden="1" customWidth="1"/>
    <col min="57" max="57" width="5.85546875" style="84" hidden="1" customWidth="1"/>
    <col min="58" max="60" width="0" style="84" hidden="1" customWidth="1"/>
    <col min="61" max="61" width="13.7109375" style="128" customWidth="1"/>
    <col min="62" max="62" width="13.7109375" style="128" hidden="1" customWidth="1"/>
    <col min="63" max="63" width="13.140625" style="84" customWidth="1"/>
    <col min="64" max="64" width="14.5703125" style="84" customWidth="1"/>
    <col min="65" max="65" width="11.28515625" style="84" customWidth="1"/>
    <col min="66" max="16384" width="8.85546875" style="84"/>
  </cols>
  <sheetData>
    <row r="1" spans="1:94">
      <c r="B1" s="710" t="s">
        <v>495</v>
      </c>
      <c r="BI1" s="712" t="s">
        <v>578</v>
      </c>
    </row>
    <row r="2" spans="1:94" s="87" customFormat="1" ht="18" customHeight="1">
      <c r="B2" s="1143" t="s">
        <v>562</v>
      </c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  <c r="T2" s="1143"/>
      <c r="U2" s="1143"/>
      <c r="V2" s="1143"/>
      <c r="W2" s="1143"/>
      <c r="X2" s="1143"/>
      <c r="Y2" s="1143"/>
      <c r="Z2" s="1143"/>
      <c r="AA2" s="1143"/>
      <c r="AB2" s="1143"/>
      <c r="AC2" s="1143"/>
      <c r="AD2" s="1143"/>
      <c r="AE2" s="1143"/>
      <c r="AF2" s="1143"/>
      <c r="AG2" s="1143"/>
      <c r="AH2" s="1143"/>
      <c r="AI2" s="1143"/>
      <c r="AJ2" s="1143"/>
      <c r="AK2" s="1143"/>
      <c r="AL2" s="620"/>
      <c r="AM2" s="620"/>
      <c r="AN2" s="620"/>
      <c r="AO2" s="620"/>
      <c r="AP2" s="381"/>
      <c r="AQ2" s="620"/>
      <c r="AR2" s="134"/>
      <c r="AS2" s="86"/>
      <c r="AU2" s="594"/>
      <c r="AV2" s="594"/>
      <c r="AY2" s="594"/>
      <c r="BI2" s="708"/>
      <c r="BJ2" s="708"/>
      <c r="BK2" s="89"/>
      <c r="BL2" s="90"/>
      <c r="BM2" s="91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3"/>
      <c r="CN2" s="94"/>
      <c r="CO2" s="92"/>
      <c r="CP2" s="95"/>
    </row>
    <row r="3" spans="1:94" s="87" customFormat="1" ht="18" customHeight="1">
      <c r="B3" s="1144" t="s">
        <v>500</v>
      </c>
      <c r="C3" s="1144"/>
      <c r="D3" s="1144"/>
      <c r="E3" s="1144"/>
      <c r="F3" s="1144"/>
      <c r="G3" s="1144"/>
      <c r="H3" s="1144"/>
      <c r="I3" s="1144"/>
      <c r="J3" s="1144"/>
      <c r="K3" s="1144"/>
      <c r="L3" s="1144"/>
      <c r="M3" s="1144"/>
      <c r="N3" s="1144"/>
      <c r="O3" s="1144"/>
      <c r="P3" s="1144"/>
      <c r="Q3" s="1144"/>
      <c r="R3" s="1144"/>
      <c r="S3" s="1144"/>
      <c r="T3" s="1144"/>
      <c r="U3" s="1144"/>
      <c r="V3" s="1144"/>
      <c r="W3" s="1144"/>
      <c r="X3" s="1144"/>
      <c r="Y3" s="1144"/>
      <c r="Z3" s="1144"/>
      <c r="AA3" s="1144"/>
      <c r="AB3" s="1144"/>
      <c r="AC3" s="1144"/>
      <c r="AD3" s="1144"/>
      <c r="AE3" s="621"/>
      <c r="AF3" s="621"/>
      <c r="AG3" s="621"/>
      <c r="AH3" s="621"/>
      <c r="AI3" s="621"/>
      <c r="AJ3" s="272"/>
      <c r="AK3" s="621"/>
      <c r="AL3" s="621"/>
      <c r="AM3" s="621"/>
      <c r="AN3" s="621"/>
      <c r="AO3" s="621"/>
      <c r="AP3" s="382"/>
      <c r="AQ3" s="621"/>
      <c r="AR3" s="121"/>
      <c r="AS3" s="127"/>
      <c r="AU3" s="594"/>
      <c r="AV3" s="594"/>
      <c r="AY3" s="594"/>
      <c r="BI3" s="709"/>
      <c r="BJ3" s="709"/>
      <c r="BK3" s="89"/>
      <c r="BL3" s="90"/>
      <c r="BM3" s="91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3"/>
      <c r="CN3" s="94"/>
      <c r="CO3" s="92"/>
      <c r="CP3" s="95"/>
    </row>
    <row r="4" spans="1:94" s="87" customFormat="1" ht="28.5" customHeight="1">
      <c r="B4" s="621"/>
      <c r="C4" s="621"/>
      <c r="E4" s="621"/>
      <c r="F4" s="735"/>
      <c r="G4" s="621"/>
      <c r="H4" s="621"/>
      <c r="I4" s="621"/>
      <c r="J4" s="735"/>
      <c r="K4" s="735"/>
      <c r="L4" s="753"/>
      <c r="M4" s="735"/>
      <c r="N4" s="735"/>
      <c r="O4" s="735"/>
      <c r="P4" s="735"/>
      <c r="Q4" s="735"/>
      <c r="R4" s="735"/>
      <c r="S4" s="735"/>
      <c r="T4" s="735"/>
      <c r="U4" s="735"/>
      <c r="V4" s="735"/>
      <c r="W4" s="735"/>
      <c r="X4" s="735"/>
      <c r="Y4" s="735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272"/>
      <c r="AK4" s="621"/>
      <c r="AL4" s="621"/>
      <c r="AM4" s="621"/>
      <c r="AN4" s="621"/>
      <c r="AO4" s="621"/>
      <c r="AP4" s="382"/>
      <c r="AQ4" s="621"/>
      <c r="AR4" s="121"/>
      <c r="AS4" s="127"/>
      <c r="AU4" s="594"/>
      <c r="AV4" s="594"/>
      <c r="AY4" s="594"/>
      <c r="BI4" s="709"/>
      <c r="BJ4" s="709"/>
      <c r="BK4" s="89"/>
      <c r="BL4" s="90"/>
      <c r="BM4" s="91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3"/>
      <c r="CN4" s="707"/>
      <c r="CO4" s="92"/>
      <c r="CP4" s="95"/>
    </row>
    <row r="5" spans="1:94" s="87" customFormat="1">
      <c r="B5" s="96" t="s">
        <v>249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197"/>
      <c r="X5" s="197"/>
      <c r="Y5" s="85"/>
      <c r="Z5" s="85"/>
      <c r="AA5" s="85"/>
      <c r="AB5" s="85"/>
      <c r="AC5" s="85"/>
      <c r="AD5" s="85"/>
      <c r="AE5" s="178"/>
      <c r="AF5" s="178"/>
      <c r="AG5" s="178"/>
      <c r="AH5" s="178"/>
      <c r="AI5" s="178"/>
      <c r="AJ5" s="273"/>
      <c r="AK5" s="178"/>
      <c r="AL5" s="178"/>
      <c r="AM5" s="178"/>
      <c r="AN5" s="178"/>
      <c r="AO5" s="178"/>
      <c r="AP5" s="383"/>
      <c r="AQ5" s="178"/>
      <c r="AR5" s="134"/>
      <c r="AS5" s="85"/>
      <c r="AU5" s="594"/>
      <c r="AV5" s="594"/>
      <c r="AY5" s="594"/>
      <c r="BI5" s="178"/>
      <c r="BJ5" s="178"/>
      <c r="BK5" s="89"/>
      <c r="BL5" s="90"/>
      <c r="BM5" s="91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3"/>
      <c r="CN5" s="94"/>
      <c r="CO5" s="92"/>
      <c r="CP5" s="95"/>
    </row>
    <row r="6" spans="1:94" ht="18" customHeight="1" thickBot="1">
      <c r="W6" s="200"/>
      <c r="X6" s="200"/>
      <c r="Y6" s="1213"/>
      <c r="Z6" s="1214"/>
      <c r="AA6" s="1214"/>
      <c r="AB6" s="1214"/>
      <c r="AC6" s="1214"/>
      <c r="AD6" s="1214"/>
      <c r="AE6" s="715"/>
      <c r="AF6" s="715"/>
      <c r="AG6" s="715"/>
      <c r="AH6" s="715"/>
      <c r="AI6" s="715"/>
      <c r="AJ6" s="716"/>
      <c r="AK6" s="715"/>
      <c r="AL6" s="715"/>
      <c r="AM6" s="715"/>
      <c r="AN6" s="715"/>
      <c r="AO6" s="718"/>
      <c r="AP6" s="719"/>
      <c r="AQ6" s="720"/>
      <c r="AR6" s="721"/>
      <c r="AS6" s="717"/>
      <c r="AT6" s="722"/>
      <c r="BI6" s="717" t="s">
        <v>457</v>
      </c>
      <c r="BJ6" s="717" t="s">
        <v>457</v>
      </c>
    </row>
    <row r="7" spans="1:94" s="137" customFormat="1" ht="33.75" customHeight="1" thickTop="1">
      <c r="B7" s="1147" t="s">
        <v>253</v>
      </c>
      <c r="C7" s="1150" t="s">
        <v>254</v>
      </c>
      <c r="D7" s="1150" t="s">
        <v>255</v>
      </c>
      <c r="E7" s="713" t="s">
        <v>15</v>
      </c>
      <c r="F7" s="739"/>
      <c r="G7" s="1159" t="s">
        <v>390</v>
      </c>
      <c r="H7" s="1215"/>
      <c r="I7" s="1215"/>
      <c r="J7" s="1215"/>
      <c r="K7" s="1215"/>
      <c r="L7" s="1215"/>
      <c r="M7" s="1215"/>
      <c r="N7" s="1215"/>
      <c r="O7" s="1215"/>
      <c r="P7" s="1215"/>
      <c r="Q7" s="1215"/>
      <c r="R7" s="1215"/>
      <c r="S7" s="1215"/>
      <c r="T7" s="1215"/>
      <c r="U7" s="1215"/>
      <c r="V7" s="1216"/>
      <c r="W7" s="1153" t="s">
        <v>256</v>
      </c>
      <c r="X7" s="1153" t="s">
        <v>510</v>
      </c>
      <c r="Y7" s="1153" t="s">
        <v>257</v>
      </c>
      <c r="Z7" s="431"/>
      <c r="AA7" s="431"/>
      <c r="AB7" s="1161" t="s">
        <v>281</v>
      </c>
      <c r="AC7" s="1161" t="s">
        <v>258</v>
      </c>
      <c r="AD7" s="1161" t="s">
        <v>259</v>
      </c>
      <c r="AE7" s="714" t="s">
        <v>343</v>
      </c>
      <c r="AF7" s="714" t="s">
        <v>344</v>
      </c>
      <c r="AG7" s="714" t="s">
        <v>345</v>
      </c>
      <c r="AH7" s="714" t="s">
        <v>346</v>
      </c>
      <c r="AI7" s="714" t="s">
        <v>351</v>
      </c>
      <c r="AJ7" s="723" t="s">
        <v>347</v>
      </c>
      <c r="AK7" s="714" t="s">
        <v>349</v>
      </c>
      <c r="AL7" s="714" t="s">
        <v>352</v>
      </c>
      <c r="AM7" s="714" t="s">
        <v>348</v>
      </c>
      <c r="AN7" s="1207" t="s">
        <v>383</v>
      </c>
      <c r="AO7" s="1161" t="s">
        <v>384</v>
      </c>
      <c r="AP7" s="724" t="s">
        <v>330</v>
      </c>
      <c r="AQ7" s="725"/>
      <c r="AR7" s="725" t="s">
        <v>279</v>
      </c>
      <c r="AS7" s="726"/>
      <c r="AT7" s="1161" t="s">
        <v>459</v>
      </c>
      <c r="AU7" s="727"/>
      <c r="AV7" s="727"/>
      <c r="AW7" s="728"/>
      <c r="AX7" s="728"/>
      <c r="AY7" s="729"/>
      <c r="AZ7" s="728"/>
      <c r="BA7" s="728"/>
      <c r="BB7" s="728"/>
      <c r="BC7" s="728"/>
      <c r="BD7" s="728"/>
      <c r="BE7" s="728"/>
      <c r="BF7" s="728"/>
      <c r="BG7" s="728"/>
      <c r="BH7" s="728"/>
      <c r="BI7" s="1207" t="s">
        <v>497</v>
      </c>
      <c r="BJ7" s="1207" t="s">
        <v>496</v>
      </c>
    </row>
    <row r="8" spans="1:94" s="137" customFormat="1" ht="42.75" customHeight="1" thickBot="1">
      <c r="B8" s="1148"/>
      <c r="C8" s="1151"/>
      <c r="D8" s="1152"/>
      <c r="E8" s="774"/>
      <c r="F8" s="738" t="s">
        <v>511</v>
      </c>
      <c r="G8" s="775" t="s">
        <v>501</v>
      </c>
      <c r="H8" s="737" t="s">
        <v>502</v>
      </c>
      <c r="I8" s="737" t="s">
        <v>503</v>
      </c>
      <c r="J8" s="737" t="s">
        <v>503</v>
      </c>
      <c r="K8" s="737" t="s">
        <v>504</v>
      </c>
      <c r="L8" s="737" t="s">
        <v>505</v>
      </c>
      <c r="M8" s="737" t="s">
        <v>507</v>
      </c>
      <c r="N8" s="737" t="s">
        <v>506</v>
      </c>
      <c r="O8" s="737" t="s">
        <v>507</v>
      </c>
      <c r="P8" s="737" t="s">
        <v>508</v>
      </c>
      <c r="Q8" s="737" t="s">
        <v>394</v>
      </c>
      <c r="R8" s="737" t="s">
        <v>509</v>
      </c>
      <c r="S8" s="737" t="s">
        <v>393</v>
      </c>
      <c r="T8" s="737" t="s">
        <v>394</v>
      </c>
      <c r="U8" s="737" t="s">
        <v>395</v>
      </c>
      <c r="V8" s="738" t="s">
        <v>395</v>
      </c>
      <c r="W8" s="1154"/>
      <c r="X8" s="1154"/>
      <c r="Y8" s="1154"/>
      <c r="Z8" s="737"/>
      <c r="AA8" s="737"/>
      <c r="AB8" s="1163"/>
      <c r="AC8" s="1163"/>
      <c r="AD8" s="1163"/>
      <c r="AE8" s="741"/>
      <c r="AF8" s="741"/>
      <c r="AG8" s="741"/>
      <c r="AH8" s="741"/>
      <c r="AI8" s="741"/>
      <c r="AJ8" s="776"/>
      <c r="AK8" s="741"/>
      <c r="AL8" s="741"/>
      <c r="AM8" s="741"/>
      <c r="AN8" s="1208"/>
      <c r="AO8" s="1163"/>
      <c r="AP8" s="777"/>
      <c r="AQ8" s="778"/>
      <c r="AR8" s="778"/>
      <c r="AS8" s="779"/>
      <c r="AT8" s="1163"/>
      <c r="AU8" s="780"/>
      <c r="AV8" s="780"/>
      <c r="AW8" s="781"/>
      <c r="AX8" s="781"/>
      <c r="AY8" s="782"/>
      <c r="AZ8" s="781"/>
      <c r="BA8" s="781"/>
      <c r="BB8" s="781"/>
      <c r="BC8" s="781"/>
      <c r="BD8" s="781"/>
      <c r="BE8" s="781"/>
      <c r="BF8" s="781"/>
      <c r="BG8" s="781"/>
      <c r="BH8" s="781"/>
      <c r="BI8" s="1208"/>
      <c r="BJ8" s="1209"/>
    </row>
    <row r="9" spans="1:94" ht="71.25" customHeight="1" thickBot="1">
      <c r="B9" s="772" t="s">
        <v>282</v>
      </c>
      <c r="C9" s="773"/>
      <c r="D9" s="783" t="s">
        <v>524</v>
      </c>
      <c r="E9" s="784"/>
      <c r="F9" s="785" t="s">
        <v>521</v>
      </c>
      <c r="G9" s="784"/>
      <c r="H9" s="784"/>
      <c r="I9" s="784"/>
      <c r="J9" s="784" t="s">
        <v>408</v>
      </c>
      <c r="K9" s="784"/>
      <c r="L9" s="784"/>
      <c r="M9" s="784"/>
      <c r="N9" s="784"/>
      <c r="O9" s="784"/>
      <c r="P9" s="784"/>
      <c r="Q9" s="784"/>
      <c r="R9" s="784"/>
      <c r="S9" s="784"/>
      <c r="T9" s="784"/>
      <c r="U9" s="784"/>
      <c r="V9" s="784"/>
      <c r="W9" s="784"/>
      <c r="X9" s="784"/>
      <c r="Y9" s="784" t="s">
        <v>261</v>
      </c>
      <c r="Z9" s="784"/>
      <c r="AA9" s="784"/>
      <c r="AB9" s="784"/>
      <c r="AC9" s="784"/>
      <c r="AD9" s="784"/>
      <c r="AE9" s="786"/>
      <c r="AF9" s="786"/>
      <c r="AG9" s="786"/>
      <c r="AH9" s="786"/>
      <c r="AI9" s="787"/>
      <c r="AJ9" s="788"/>
      <c r="AK9" s="786"/>
      <c r="AL9" s="789"/>
      <c r="AM9" s="786"/>
      <c r="AN9" s="786"/>
      <c r="AO9" s="786"/>
      <c r="AP9" s="790"/>
      <c r="AQ9" s="786"/>
      <c r="AR9" s="786"/>
      <c r="AS9" s="786"/>
      <c r="AT9" s="786"/>
      <c r="AU9" s="791"/>
      <c r="AV9" s="791"/>
      <c r="AW9" s="792"/>
      <c r="AX9" s="792"/>
      <c r="AY9" s="791"/>
      <c r="AZ9" s="792"/>
      <c r="BA9" s="792"/>
      <c r="BB9" s="792"/>
      <c r="BC9" s="792"/>
      <c r="BD9" s="792"/>
      <c r="BE9" s="792"/>
      <c r="BF9" s="792"/>
      <c r="BG9" s="792"/>
      <c r="BH9" s="792"/>
      <c r="BI9" s="997">
        <v>7245</v>
      </c>
      <c r="BJ9" s="732"/>
    </row>
    <row r="10" spans="1:94" s="744" customFormat="1" ht="291" customHeight="1">
      <c r="A10" s="746"/>
      <c r="B10" s="1212"/>
      <c r="C10" s="1210"/>
      <c r="D10" s="793" t="s">
        <v>572</v>
      </c>
      <c r="E10" s="793" t="s">
        <v>408</v>
      </c>
      <c r="F10" s="793" t="s">
        <v>522</v>
      </c>
      <c r="G10" s="794" t="s">
        <v>408</v>
      </c>
      <c r="H10" s="794" t="s">
        <v>408</v>
      </c>
      <c r="I10" s="794"/>
      <c r="J10" s="794" t="s">
        <v>408</v>
      </c>
      <c r="K10" s="794" t="s">
        <v>408</v>
      </c>
      <c r="L10" s="794" t="s">
        <v>408</v>
      </c>
      <c r="M10" s="794"/>
      <c r="N10" s="794" t="s">
        <v>408</v>
      </c>
      <c r="O10" s="794" t="s">
        <v>408</v>
      </c>
      <c r="P10" s="794" t="s">
        <v>408</v>
      </c>
      <c r="Q10" s="794"/>
      <c r="R10" s="794" t="s">
        <v>408</v>
      </c>
      <c r="S10" s="794" t="s">
        <v>408</v>
      </c>
      <c r="T10" s="794" t="s">
        <v>408</v>
      </c>
      <c r="U10" s="794"/>
      <c r="V10" s="794" t="s">
        <v>408</v>
      </c>
      <c r="W10" s="793" t="s">
        <v>498</v>
      </c>
      <c r="X10" s="793"/>
      <c r="Y10" s="795" t="s">
        <v>499</v>
      </c>
      <c r="Z10" s="796"/>
      <c r="AA10" s="796"/>
      <c r="AB10" s="797"/>
      <c r="AC10" s="797"/>
      <c r="AD10" s="798"/>
      <c r="AE10" s="798"/>
      <c r="AF10" s="798"/>
      <c r="AG10" s="798"/>
      <c r="AH10" s="798"/>
      <c r="AI10" s="799"/>
      <c r="AJ10" s="800"/>
      <c r="AK10" s="801"/>
      <c r="AL10" s="801"/>
      <c r="AM10" s="802"/>
      <c r="AN10" s="802"/>
      <c r="AO10" s="801"/>
      <c r="AP10" s="803"/>
      <c r="AQ10" s="802"/>
      <c r="AR10" s="798"/>
      <c r="AS10" s="798"/>
      <c r="AT10" s="804"/>
      <c r="AU10" s="804"/>
      <c r="AV10" s="805"/>
      <c r="AW10" s="805"/>
      <c r="AX10" s="804"/>
      <c r="AY10" s="805"/>
      <c r="AZ10" s="805"/>
      <c r="BA10" s="805"/>
      <c r="BB10" s="805"/>
      <c r="BC10" s="805"/>
      <c r="BD10" s="805"/>
      <c r="BE10" s="805"/>
      <c r="BF10" s="806"/>
      <c r="BG10" s="806"/>
      <c r="BH10" s="806"/>
      <c r="BI10" s="798">
        <v>42210</v>
      </c>
      <c r="BJ10" s="745"/>
    </row>
    <row r="11" spans="1:94" s="744" customFormat="1" ht="42.75" customHeight="1">
      <c r="A11" s="746"/>
      <c r="B11" s="1212"/>
      <c r="C11" s="1210"/>
      <c r="D11" s="793" t="s">
        <v>525</v>
      </c>
      <c r="E11" s="793"/>
      <c r="F11" s="793" t="s">
        <v>519</v>
      </c>
      <c r="G11" s="794"/>
      <c r="H11" s="794" t="s">
        <v>408</v>
      </c>
      <c r="I11" s="794"/>
      <c r="J11" s="794" t="s">
        <v>408</v>
      </c>
      <c r="K11" s="794" t="s">
        <v>408</v>
      </c>
      <c r="L11" s="794" t="s">
        <v>408</v>
      </c>
      <c r="M11" s="794"/>
      <c r="N11" s="794" t="s">
        <v>408</v>
      </c>
      <c r="O11" s="794" t="s">
        <v>408</v>
      </c>
      <c r="P11" s="794" t="s">
        <v>408</v>
      </c>
      <c r="Q11" s="794"/>
      <c r="R11" s="794" t="s">
        <v>408</v>
      </c>
      <c r="S11" s="794" t="s">
        <v>408</v>
      </c>
      <c r="T11" s="794" t="s">
        <v>408</v>
      </c>
      <c r="U11" s="794"/>
      <c r="V11" s="794" t="s">
        <v>408</v>
      </c>
      <c r="W11" s="793"/>
      <c r="X11" s="793"/>
      <c r="Y11" s="795"/>
      <c r="Z11" s="796"/>
      <c r="AA11" s="796"/>
      <c r="AB11" s="797"/>
      <c r="AC11" s="797"/>
      <c r="AD11" s="798"/>
      <c r="AE11" s="798"/>
      <c r="AF11" s="798"/>
      <c r="AG11" s="798"/>
      <c r="AH11" s="798"/>
      <c r="AI11" s="799"/>
      <c r="AJ11" s="800"/>
      <c r="AK11" s="801"/>
      <c r="AL11" s="801"/>
      <c r="AM11" s="802"/>
      <c r="AN11" s="802"/>
      <c r="AO11" s="801"/>
      <c r="AP11" s="803"/>
      <c r="AQ11" s="802"/>
      <c r="AR11" s="798"/>
      <c r="AS11" s="798"/>
      <c r="AT11" s="804"/>
      <c r="AU11" s="804"/>
      <c r="AV11" s="805"/>
      <c r="AW11" s="805"/>
      <c r="AX11" s="804"/>
      <c r="AY11" s="805"/>
      <c r="AZ11" s="805"/>
      <c r="BA11" s="805"/>
      <c r="BB11" s="805"/>
      <c r="BC11" s="805"/>
      <c r="BD11" s="805"/>
      <c r="BE11" s="805"/>
      <c r="BF11" s="806"/>
      <c r="BG11" s="806"/>
      <c r="BH11" s="806"/>
      <c r="BI11" s="798">
        <v>6000</v>
      </c>
      <c r="BJ11" s="745"/>
    </row>
    <row r="12" spans="1:94" s="744" customFormat="1" ht="38.25">
      <c r="A12" s="746"/>
      <c r="B12" s="747"/>
      <c r="C12" s="1210"/>
      <c r="D12" s="793" t="s">
        <v>526</v>
      </c>
      <c r="E12" s="793" t="s">
        <v>408</v>
      </c>
      <c r="F12" s="1094" t="s">
        <v>512</v>
      </c>
      <c r="G12" s="794"/>
      <c r="H12" s="794"/>
      <c r="I12" s="794"/>
      <c r="J12" s="794"/>
      <c r="K12" s="794"/>
      <c r="L12" s="794" t="s">
        <v>408</v>
      </c>
      <c r="M12" s="794"/>
      <c r="N12" s="794"/>
      <c r="O12" s="794"/>
      <c r="P12" s="794"/>
      <c r="Q12" s="794"/>
      <c r="R12" s="794"/>
      <c r="S12" s="794"/>
      <c r="T12" s="794"/>
      <c r="U12" s="794"/>
      <c r="V12" s="794"/>
      <c r="W12" s="793" t="s">
        <v>498</v>
      </c>
      <c r="X12" s="793"/>
      <c r="Y12" s="795" t="s">
        <v>386</v>
      </c>
      <c r="Z12" s="796"/>
      <c r="AA12" s="796"/>
      <c r="AB12" s="797"/>
      <c r="AC12" s="797"/>
      <c r="AD12" s="798"/>
      <c r="AE12" s="798"/>
      <c r="AF12" s="798"/>
      <c r="AG12" s="798"/>
      <c r="AH12" s="798"/>
      <c r="AI12" s="799"/>
      <c r="AJ12" s="800"/>
      <c r="AK12" s="801"/>
      <c r="AL12" s="801"/>
      <c r="AM12" s="802"/>
      <c r="AN12" s="802"/>
      <c r="AO12" s="801"/>
      <c r="AP12" s="803"/>
      <c r="AQ12" s="802"/>
      <c r="AR12" s="798"/>
      <c r="AS12" s="798"/>
      <c r="AT12" s="804"/>
      <c r="AU12" s="804"/>
      <c r="AV12" s="805"/>
      <c r="AW12" s="805"/>
      <c r="AX12" s="804"/>
      <c r="AY12" s="805"/>
      <c r="AZ12" s="805"/>
      <c r="BA12" s="805"/>
      <c r="BB12" s="805"/>
      <c r="BC12" s="805"/>
      <c r="BD12" s="805"/>
      <c r="BE12" s="805"/>
      <c r="BF12" s="806"/>
      <c r="BG12" s="806"/>
      <c r="BH12" s="806"/>
      <c r="BI12" s="798">
        <v>7975</v>
      </c>
      <c r="BJ12" s="745"/>
    </row>
    <row r="13" spans="1:94" s="744" customFormat="1" ht="12.75">
      <c r="A13" s="746"/>
      <c r="B13" s="748"/>
      <c r="C13" s="1210"/>
      <c r="D13" s="793"/>
      <c r="E13" s="793"/>
      <c r="F13" s="1094"/>
      <c r="G13" s="794"/>
      <c r="H13" s="794"/>
      <c r="I13" s="794"/>
      <c r="J13" s="794"/>
      <c r="K13" s="794"/>
      <c r="L13" s="794"/>
      <c r="M13" s="794"/>
      <c r="N13" s="794"/>
      <c r="O13" s="794"/>
      <c r="P13" s="794"/>
      <c r="Q13" s="794"/>
      <c r="R13" s="794"/>
      <c r="S13" s="794"/>
      <c r="T13" s="794"/>
      <c r="U13" s="794"/>
      <c r="V13" s="794"/>
      <c r="W13" s="793"/>
      <c r="X13" s="793"/>
      <c r="Y13" s="795"/>
      <c r="Z13" s="796"/>
      <c r="AA13" s="796"/>
      <c r="AB13" s="797"/>
      <c r="AC13" s="797"/>
      <c r="AD13" s="798"/>
      <c r="AE13" s="798"/>
      <c r="AF13" s="798"/>
      <c r="AG13" s="798"/>
      <c r="AH13" s="798"/>
      <c r="AI13" s="799"/>
      <c r="AJ13" s="800"/>
      <c r="AK13" s="801"/>
      <c r="AL13" s="801"/>
      <c r="AM13" s="802"/>
      <c r="AN13" s="802"/>
      <c r="AO13" s="801"/>
      <c r="AP13" s="803"/>
      <c r="AQ13" s="802"/>
      <c r="AR13" s="798"/>
      <c r="AS13" s="798"/>
      <c r="AT13" s="804"/>
      <c r="AU13" s="804"/>
      <c r="AV13" s="805"/>
      <c r="AW13" s="805"/>
      <c r="AX13" s="804"/>
      <c r="AY13" s="805"/>
      <c r="AZ13" s="805"/>
      <c r="BA13" s="805"/>
      <c r="BB13" s="805"/>
      <c r="BC13" s="805"/>
      <c r="BD13" s="805"/>
      <c r="BE13" s="805"/>
      <c r="BF13" s="806"/>
      <c r="BG13" s="806"/>
      <c r="BH13" s="806"/>
      <c r="BI13" s="798"/>
      <c r="BJ13" s="745"/>
    </row>
    <row r="14" spans="1:94" s="744" customFormat="1" ht="76.5">
      <c r="A14" s="746"/>
      <c r="B14" s="748"/>
      <c r="C14" s="1210"/>
      <c r="D14" s="808" t="s">
        <v>527</v>
      </c>
      <c r="E14" s="793"/>
      <c r="F14" s="793" t="s">
        <v>523</v>
      </c>
      <c r="G14" s="794"/>
      <c r="H14" s="794"/>
      <c r="I14" s="794"/>
      <c r="J14" s="794"/>
      <c r="K14" s="794"/>
      <c r="L14" s="794"/>
      <c r="M14" s="794"/>
      <c r="N14" s="794"/>
      <c r="O14" s="794" t="s">
        <v>408</v>
      </c>
      <c r="P14" s="794" t="s">
        <v>408</v>
      </c>
      <c r="Q14" s="794"/>
      <c r="R14" s="794"/>
      <c r="S14" s="794"/>
      <c r="T14" s="794"/>
      <c r="U14" s="794"/>
      <c r="V14" s="794"/>
      <c r="W14" s="793"/>
      <c r="X14" s="807"/>
      <c r="Y14" s="795"/>
      <c r="Z14" s="796"/>
      <c r="AA14" s="796"/>
      <c r="AB14" s="797"/>
      <c r="AC14" s="797"/>
      <c r="AD14" s="798"/>
      <c r="AE14" s="798"/>
      <c r="AF14" s="798"/>
      <c r="AG14" s="798"/>
      <c r="AH14" s="798"/>
      <c r="AI14" s="799"/>
      <c r="AJ14" s="800"/>
      <c r="AK14" s="801"/>
      <c r="AL14" s="801"/>
      <c r="AM14" s="802"/>
      <c r="AN14" s="802"/>
      <c r="AO14" s="801"/>
      <c r="AP14" s="803"/>
      <c r="AQ14" s="802"/>
      <c r="AR14" s="798"/>
      <c r="AS14" s="798"/>
      <c r="AT14" s="804"/>
      <c r="AU14" s="804"/>
      <c r="AV14" s="805"/>
      <c r="AW14" s="805"/>
      <c r="AX14" s="804"/>
      <c r="AY14" s="805"/>
      <c r="AZ14" s="805"/>
      <c r="BA14" s="805"/>
      <c r="BB14" s="805"/>
      <c r="BC14" s="805"/>
      <c r="BD14" s="805"/>
      <c r="BE14" s="805"/>
      <c r="BF14" s="806"/>
      <c r="BG14" s="806"/>
      <c r="BH14" s="806"/>
      <c r="BI14" s="798">
        <v>5000</v>
      </c>
      <c r="BJ14" s="745"/>
    </row>
    <row r="15" spans="1:94" s="744" customFormat="1" ht="12.75">
      <c r="A15" s="746"/>
      <c r="B15" s="748"/>
      <c r="C15" s="1210"/>
      <c r="D15" s="808" t="s">
        <v>528</v>
      </c>
      <c r="E15" s="793"/>
      <c r="F15" s="793"/>
      <c r="G15" s="794"/>
      <c r="H15" s="794"/>
      <c r="I15" s="794"/>
      <c r="J15" s="794"/>
      <c r="K15" s="794"/>
      <c r="L15" s="794"/>
      <c r="M15" s="794"/>
      <c r="N15" s="794"/>
      <c r="O15" s="794"/>
      <c r="P15" s="794"/>
      <c r="Q15" s="794"/>
      <c r="R15" s="794" t="s">
        <v>408</v>
      </c>
      <c r="S15" s="794"/>
      <c r="T15" s="794"/>
      <c r="U15" s="794"/>
      <c r="V15" s="794"/>
      <c r="W15" s="793"/>
      <c r="X15" s="807"/>
      <c r="Y15" s="795"/>
      <c r="Z15" s="796"/>
      <c r="AA15" s="796"/>
      <c r="AB15" s="797"/>
      <c r="AC15" s="797"/>
      <c r="AD15" s="798"/>
      <c r="AE15" s="798"/>
      <c r="AF15" s="798"/>
      <c r="AG15" s="798"/>
      <c r="AH15" s="798"/>
      <c r="AI15" s="799"/>
      <c r="AJ15" s="800"/>
      <c r="AK15" s="801"/>
      <c r="AL15" s="801"/>
      <c r="AM15" s="802"/>
      <c r="AN15" s="802"/>
      <c r="AO15" s="801"/>
      <c r="AP15" s="803"/>
      <c r="AQ15" s="802"/>
      <c r="AR15" s="798"/>
      <c r="AS15" s="798"/>
      <c r="AT15" s="804"/>
      <c r="AU15" s="804"/>
      <c r="AV15" s="805"/>
      <c r="AW15" s="805"/>
      <c r="AX15" s="804"/>
      <c r="AY15" s="805"/>
      <c r="AZ15" s="805"/>
      <c r="BA15" s="805"/>
      <c r="BB15" s="805"/>
      <c r="BC15" s="805"/>
      <c r="BD15" s="805"/>
      <c r="BE15" s="805"/>
      <c r="BF15" s="806"/>
      <c r="BG15" s="806"/>
      <c r="BH15" s="806"/>
      <c r="BI15" s="798">
        <v>5000</v>
      </c>
      <c r="BJ15" s="745"/>
    </row>
    <row r="16" spans="1:94" s="744" customFormat="1" ht="12.75">
      <c r="A16" s="746"/>
      <c r="B16" s="748"/>
      <c r="C16" s="1210"/>
      <c r="D16" s="810" t="s">
        <v>529</v>
      </c>
      <c r="E16" s="793"/>
      <c r="F16" s="793"/>
      <c r="G16" s="794"/>
      <c r="H16" s="794"/>
      <c r="I16" s="794"/>
      <c r="J16" s="794"/>
      <c r="K16" s="794"/>
      <c r="L16" s="794"/>
      <c r="M16" s="794"/>
      <c r="N16" s="794"/>
      <c r="O16" s="794"/>
      <c r="P16" s="794"/>
      <c r="Q16" s="794"/>
      <c r="R16" s="794"/>
      <c r="S16" s="794" t="s">
        <v>408</v>
      </c>
      <c r="T16" s="794" t="s">
        <v>408</v>
      </c>
      <c r="U16" s="794"/>
      <c r="V16" s="794" t="s">
        <v>408</v>
      </c>
      <c r="W16" s="793"/>
      <c r="X16" s="807"/>
      <c r="Y16" s="795"/>
      <c r="Z16" s="796"/>
      <c r="AA16" s="796"/>
      <c r="AB16" s="797"/>
      <c r="AC16" s="797"/>
      <c r="AD16" s="798"/>
      <c r="AE16" s="798"/>
      <c r="AF16" s="798"/>
      <c r="AG16" s="798"/>
      <c r="AH16" s="798"/>
      <c r="AI16" s="799"/>
      <c r="AJ16" s="800"/>
      <c r="AK16" s="801"/>
      <c r="AL16" s="801"/>
      <c r="AM16" s="802"/>
      <c r="AN16" s="802"/>
      <c r="AO16" s="801"/>
      <c r="AP16" s="803"/>
      <c r="AQ16" s="802"/>
      <c r="AR16" s="798"/>
      <c r="AS16" s="798"/>
      <c r="AT16" s="804"/>
      <c r="AU16" s="804"/>
      <c r="AV16" s="805"/>
      <c r="AW16" s="805"/>
      <c r="AX16" s="804"/>
      <c r="AY16" s="805"/>
      <c r="AZ16" s="805"/>
      <c r="BA16" s="805"/>
      <c r="BB16" s="805"/>
      <c r="BC16" s="805"/>
      <c r="BD16" s="805"/>
      <c r="BE16" s="805"/>
      <c r="BF16" s="806"/>
      <c r="BG16" s="806"/>
      <c r="BH16" s="806"/>
      <c r="BI16" s="798">
        <v>5000</v>
      </c>
      <c r="BJ16" s="745"/>
    </row>
    <row r="17" spans="1:62" s="744" customFormat="1" ht="81.75" customHeight="1">
      <c r="A17" s="746"/>
      <c r="B17" s="748"/>
      <c r="C17" s="1210"/>
      <c r="D17" s="1095" t="s">
        <v>576</v>
      </c>
      <c r="E17" s="793"/>
      <c r="F17" s="793" t="s">
        <v>573</v>
      </c>
      <c r="G17" s="794"/>
      <c r="H17" s="794"/>
      <c r="I17" s="794"/>
      <c r="J17" s="794"/>
      <c r="K17" s="794"/>
      <c r="L17" s="794"/>
      <c r="M17" s="794"/>
      <c r="N17" s="794"/>
      <c r="O17" s="794"/>
      <c r="P17" s="794"/>
      <c r="Q17" s="794"/>
      <c r="R17" s="794"/>
      <c r="S17" s="794"/>
      <c r="T17" s="794"/>
      <c r="U17" s="794"/>
      <c r="V17" s="794"/>
      <c r="W17" s="793" t="s">
        <v>276</v>
      </c>
      <c r="X17" s="807" t="s">
        <v>574</v>
      </c>
      <c r="Y17" s="795" t="s">
        <v>575</v>
      </c>
      <c r="Z17" s="796"/>
      <c r="AA17" s="796"/>
      <c r="AB17" s="797"/>
      <c r="AC17" s="797"/>
      <c r="AD17" s="798"/>
      <c r="AE17" s="798"/>
      <c r="AF17" s="798"/>
      <c r="AG17" s="798"/>
      <c r="AH17" s="798"/>
      <c r="AI17" s="799"/>
      <c r="AJ17" s="800"/>
      <c r="AK17" s="801"/>
      <c r="AL17" s="801"/>
      <c r="AM17" s="802"/>
      <c r="AN17" s="802"/>
      <c r="AO17" s="801"/>
      <c r="AP17" s="803"/>
      <c r="AQ17" s="802"/>
      <c r="AR17" s="798"/>
      <c r="AS17" s="798"/>
      <c r="AT17" s="804"/>
      <c r="AU17" s="804"/>
      <c r="AV17" s="805"/>
      <c r="AW17" s="805"/>
      <c r="AX17" s="804"/>
      <c r="AY17" s="805"/>
      <c r="AZ17" s="805"/>
      <c r="BA17" s="805"/>
      <c r="BB17" s="805"/>
      <c r="BC17" s="805"/>
      <c r="BD17" s="805"/>
      <c r="BE17" s="805"/>
      <c r="BF17" s="806"/>
      <c r="BG17" s="806"/>
      <c r="BH17" s="806"/>
      <c r="BI17" s="798">
        <v>8624</v>
      </c>
      <c r="BJ17" s="745"/>
    </row>
    <row r="18" spans="1:62" s="744" customFormat="1" ht="32.25" thickBot="1">
      <c r="A18" s="746"/>
      <c r="B18" s="748"/>
      <c r="C18" s="1211"/>
      <c r="D18" s="811" t="s">
        <v>520</v>
      </c>
      <c r="E18" s="793" t="s">
        <v>408</v>
      </c>
      <c r="F18" s="794"/>
      <c r="G18" s="794" t="s">
        <v>408</v>
      </c>
      <c r="H18" s="794" t="s">
        <v>408</v>
      </c>
      <c r="I18" s="794"/>
      <c r="J18" s="794"/>
      <c r="K18" s="794" t="s">
        <v>408</v>
      </c>
      <c r="L18" s="794" t="s">
        <v>408</v>
      </c>
      <c r="M18" s="794"/>
      <c r="N18" s="794"/>
      <c r="O18" s="794" t="s">
        <v>408</v>
      </c>
      <c r="P18" s="794" t="s">
        <v>408</v>
      </c>
      <c r="Q18" s="794"/>
      <c r="R18" s="794"/>
      <c r="S18" s="794" t="s">
        <v>408</v>
      </c>
      <c r="T18" s="794" t="s">
        <v>408</v>
      </c>
      <c r="U18" s="794"/>
      <c r="V18" s="794"/>
      <c r="W18" s="793" t="s">
        <v>498</v>
      </c>
      <c r="X18" s="793"/>
      <c r="Y18" s="795" t="s">
        <v>389</v>
      </c>
      <c r="Z18" s="796"/>
      <c r="AA18" s="796"/>
      <c r="AB18" s="797"/>
      <c r="AC18" s="797"/>
      <c r="AD18" s="798"/>
      <c r="AE18" s="798"/>
      <c r="AF18" s="798"/>
      <c r="AG18" s="798"/>
      <c r="AH18" s="798"/>
      <c r="AI18" s="799"/>
      <c r="AJ18" s="800"/>
      <c r="AK18" s="801"/>
      <c r="AL18" s="801"/>
      <c r="AM18" s="802"/>
      <c r="AN18" s="802"/>
      <c r="AO18" s="801"/>
      <c r="AP18" s="803"/>
      <c r="AQ18" s="802"/>
      <c r="AR18" s="798"/>
      <c r="AS18" s="798"/>
      <c r="AT18" s="804"/>
      <c r="AU18" s="804"/>
      <c r="AV18" s="805"/>
      <c r="AW18" s="805"/>
      <c r="AX18" s="804"/>
      <c r="AY18" s="805"/>
      <c r="AZ18" s="805"/>
      <c r="BA18" s="805"/>
      <c r="BB18" s="805"/>
      <c r="BC18" s="805"/>
      <c r="BD18" s="805"/>
      <c r="BE18" s="805"/>
      <c r="BF18" s="806"/>
      <c r="BG18" s="806"/>
      <c r="BH18" s="806"/>
      <c r="BI18" s="798"/>
      <c r="BJ18" s="745"/>
    </row>
    <row r="19" spans="1:62" s="744" customFormat="1" ht="26.25" thickBot="1">
      <c r="A19" s="746"/>
      <c r="B19" s="748"/>
      <c r="C19" s="755"/>
      <c r="D19" s="809" t="s">
        <v>513</v>
      </c>
      <c r="E19" s="793"/>
      <c r="F19" s="794" t="s">
        <v>515</v>
      </c>
      <c r="G19" s="794" t="s">
        <v>408</v>
      </c>
      <c r="H19" s="794"/>
      <c r="I19" s="794"/>
      <c r="J19" s="794" t="s">
        <v>408</v>
      </c>
      <c r="K19" s="794"/>
      <c r="L19" s="794" t="s">
        <v>408</v>
      </c>
      <c r="M19" s="794"/>
      <c r="N19" s="794"/>
      <c r="O19" s="794" t="s">
        <v>408</v>
      </c>
      <c r="P19" s="794"/>
      <c r="Q19" s="794"/>
      <c r="R19" s="794" t="s">
        <v>408</v>
      </c>
      <c r="S19" s="794"/>
      <c r="T19" s="794" t="s">
        <v>408</v>
      </c>
      <c r="U19" s="794"/>
      <c r="V19" s="794"/>
      <c r="W19" s="793" t="s">
        <v>276</v>
      </c>
      <c r="X19" s="793"/>
      <c r="Y19" s="795"/>
      <c r="Z19" s="796"/>
      <c r="AA19" s="796"/>
      <c r="AB19" s="797"/>
      <c r="AC19" s="797"/>
      <c r="AD19" s="798"/>
      <c r="AE19" s="798"/>
      <c r="AF19" s="798"/>
      <c r="AG19" s="798"/>
      <c r="AH19" s="798"/>
      <c r="AI19" s="799"/>
      <c r="AJ19" s="800"/>
      <c r="AK19" s="801"/>
      <c r="AL19" s="801"/>
      <c r="AM19" s="802"/>
      <c r="AN19" s="802"/>
      <c r="AO19" s="801"/>
      <c r="AP19" s="803"/>
      <c r="AQ19" s="802"/>
      <c r="AR19" s="798"/>
      <c r="AS19" s="798"/>
      <c r="AT19" s="804"/>
      <c r="AU19" s="804"/>
      <c r="AV19" s="805"/>
      <c r="AW19" s="805"/>
      <c r="AX19" s="804"/>
      <c r="AY19" s="805"/>
      <c r="AZ19" s="805"/>
      <c r="BA19" s="805"/>
      <c r="BB19" s="805"/>
      <c r="BC19" s="805"/>
      <c r="BD19" s="805"/>
      <c r="BE19" s="805"/>
      <c r="BF19" s="806"/>
      <c r="BG19" s="806"/>
      <c r="BH19" s="806"/>
      <c r="BI19" s="798">
        <v>9000</v>
      </c>
      <c r="BJ19" s="769"/>
    </row>
    <row r="20" spans="1:62" s="744" customFormat="1" ht="34.5" customHeight="1" thickBot="1">
      <c r="A20" s="746"/>
      <c r="B20" s="748"/>
      <c r="C20" s="755"/>
      <c r="D20" s="809" t="s">
        <v>516</v>
      </c>
      <c r="E20" s="793"/>
      <c r="F20" s="794" t="s">
        <v>514</v>
      </c>
      <c r="G20" s="794"/>
      <c r="H20" s="794"/>
      <c r="I20" s="794"/>
      <c r="J20" s="794" t="s">
        <v>408</v>
      </c>
      <c r="K20" s="794" t="s">
        <v>408</v>
      </c>
      <c r="L20" s="794" t="s">
        <v>408</v>
      </c>
      <c r="M20" s="794"/>
      <c r="N20" s="794" t="s">
        <v>408</v>
      </c>
      <c r="O20" s="794" t="s">
        <v>408</v>
      </c>
      <c r="P20" s="794" t="s">
        <v>408</v>
      </c>
      <c r="Q20" s="794"/>
      <c r="R20" s="794" t="s">
        <v>408</v>
      </c>
      <c r="S20" s="794" t="s">
        <v>408</v>
      </c>
      <c r="T20" s="794" t="s">
        <v>408</v>
      </c>
      <c r="U20" s="794"/>
      <c r="V20" s="794" t="s">
        <v>408</v>
      </c>
      <c r="W20" s="793"/>
      <c r="X20" s="793"/>
      <c r="Y20" s="795"/>
      <c r="Z20" s="796"/>
      <c r="AA20" s="796"/>
      <c r="AB20" s="797"/>
      <c r="AC20" s="797"/>
      <c r="AD20" s="798"/>
      <c r="AE20" s="798"/>
      <c r="AF20" s="798"/>
      <c r="AG20" s="798"/>
      <c r="AH20" s="798"/>
      <c r="AI20" s="799"/>
      <c r="AJ20" s="800"/>
      <c r="AK20" s="801"/>
      <c r="AL20" s="801"/>
      <c r="AM20" s="802"/>
      <c r="AN20" s="802"/>
      <c r="AO20" s="801"/>
      <c r="AP20" s="803"/>
      <c r="AQ20" s="802"/>
      <c r="AR20" s="798"/>
      <c r="AS20" s="798"/>
      <c r="AT20" s="804"/>
      <c r="AU20" s="804"/>
      <c r="AV20" s="805"/>
      <c r="AW20" s="805"/>
      <c r="AX20" s="804"/>
      <c r="AY20" s="805"/>
      <c r="AZ20" s="805"/>
      <c r="BA20" s="805"/>
      <c r="BB20" s="805"/>
      <c r="BC20" s="805"/>
      <c r="BD20" s="805"/>
      <c r="BE20" s="805"/>
      <c r="BF20" s="806"/>
      <c r="BG20" s="806"/>
      <c r="BH20" s="806"/>
      <c r="BI20" s="798">
        <v>12500</v>
      </c>
      <c r="BJ20" s="769"/>
    </row>
    <row r="21" spans="1:62" s="744" customFormat="1" ht="30.75" customHeight="1" thickBot="1">
      <c r="A21" s="746"/>
      <c r="B21" s="748"/>
      <c r="C21" s="755"/>
      <c r="D21" s="809" t="s">
        <v>517</v>
      </c>
      <c r="E21" s="793"/>
      <c r="F21" s="794"/>
      <c r="G21" s="794"/>
      <c r="H21" s="794"/>
      <c r="I21" s="794"/>
      <c r="J21" s="794"/>
      <c r="K21" s="794"/>
      <c r="L21" s="794"/>
      <c r="M21" s="794"/>
      <c r="N21" s="794"/>
      <c r="O21" s="794"/>
      <c r="P21" s="794"/>
      <c r="Q21" s="794"/>
      <c r="R21" s="794"/>
      <c r="S21" s="794"/>
      <c r="T21" s="794"/>
      <c r="U21" s="794"/>
      <c r="V21" s="794"/>
      <c r="W21" s="793"/>
      <c r="X21" s="793"/>
      <c r="Y21" s="795"/>
      <c r="Z21" s="796"/>
      <c r="AA21" s="796"/>
      <c r="AB21" s="797"/>
      <c r="AC21" s="797"/>
      <c r="AD21" s="798"/>
      <c r="AE21" s="798"/>
      <c r="AF21" s="798"/>
      <c r="AG21" s="798"/>
      <c r="AH21" s="798"/>
      <c r="AI21" s="799"/>
      <c r="AJ21" s="800"/>
      <c r="AK21" s="801"/>
      <c r="AL21" s="801"/>
      <c r="AM21" s="802"/>
      <c r="AN21" s="802"/>
      <c r="AO21" s="801"/>
      <c r="AP21" s="803"/>
      <c r="AQ21" s="802"/>
      <c r="AR21" s="798"/>
      <c r="AS21" s="798"/>
      <c r="AT21" s="804"/>
      <c r="AU21" s="804"/>
      <c r="AV21" s="805"/>
      <c r="AW21" s="805"/>
      <c r="AX21" s="804"/>
      <c r="AY21" s="805"/>
      <c r="AZ21" s="805"/>
      <c r="BA21" s="805"/>
      <c r="BB21" s="805"/>
      <c r="BC21" s="805"/>
      <c r="BD21" s="805"/>
      <c r="BE21" s="805"/>
      <c r="BF21" s="806"/>
      <c r="BG21" s="806"/>
      <c r="BH21" s="806"/>
      <c r="BI21" s="798">
        <v>3000</v>
      </c>
      <c r="BJ21" s="769"/>
    </row>
    <row r="22" spans="1:62" s="744" customFormat="1" ht="13.5" thickBot="1">
      <c r="A22" s="746"/>
      <c r="B22" s="748"/>
      <c r="C22" s="755"/>
      <c r="D22" s="809" t="s">
        <v>518</v>
      </c>
      <c r="E22" s="793"/>
      <c r="F22" s="794"/>
      <c r="G22" s="794"/>
      <c r="H22" s="794" t="s">
        <v>408</v>
      </c>
      <c r="I22" s="794"/>
      <c r="J22" s="794" t="s">
        <v>408</v>
      </c>
      <c r="K22" s="794" t="s">
        <v>408</v>
      </c>
      <c r="L22" s="794" t="s">
        <v>408</v>
      </c>
      <c r="M22" s="794"/>
      <c r="N22" s="794" t="s">
        <v>408</v>
      </c>
      <c r="O22" s="794" t="s">
        <v>408</v>
      </c>
      <c r="P22" s="794" t="s">
        <v>408</v>
      </c>
      <c r="Q22" s="794"/>
      <c r="R22" s="794" t="s">
        <v>408</v>
      </c>
      <c r="S22" s="794" t="s">
        <v>408</v>
      </c>
      <c r="T22" s="794" t="s">
        <v>408</v>
      </c>
      <c r="U22" s="794"/>
      <c r="V22" s="794" t="s">
        <v>408</v>
      </c>
      <c r="W22" s="793"/>
      <c r="X22" s="793"/>
      <c r="Y22" s="795"/>
      <c r="Z22" s="796"/>
      <c r="AA22" s="796"/>
      <c r="AB22" s="797"/>
      <c r="AC22" s="797"/>
      <c r="AD22" s="798"/>
      <c r="AE22" s="798"/>
      <c r="AF22" s="798"/>
      <c r="AG22" s="798"/>
      <c r="AH22" s="798"/>
      <c r="AI22" s="799"/>
      <c r="AJ22" s="800"/>
      <c r="AK22" s="801"/>
      <c r="AL22" s="801"/>
      <c r="AM22" s="802"/>
      <c r="AN22" s="802"/>
      <c r="AO22" s="801"/>
      <c r="AP22" s="803"/>
      <c r="AQ22" s="802"/>
      <c r="AR22" s="798"/>
      <c r="AS22" s="798"/>
      <c r="AT22" s="804"/>
      <c r="AU22" s="804"/>
      <c r="AV22" s="805"/>
      <c r="AW22" s="805"/>
      <c r="AX22" s="804"/>
      <c r="AY22" s="805"/>
      <c r="AZ22" s="805"/>
      <c r="BA22" s="805"/>
      <c r="BB22" s="805"/>
      <c r="BC22" s="805"/>
      <c r="BD22" s="805"/>
      <c r="BE22" s="805"/>
      <c r="BF22" s="806"/>
      <c r="BG22" s="806"/>
      <c r="BH22" s="806"/>
      <c r="BI22" s="798">
        <v>5000</v>
      </c>
      <c r="BJ22" s="769"/>
    </row>
    <row r="23" spans="1:62" s="744" customFormat="1" ht="13.5" thickBot="1">
      <c r="A23" s="746"/>
      <c r="B23" s="748"/>
      <c r="C23" s="755"/>
      <c r="D23" s="756"/>
      <c r="E23" s="756"/>
      <c r="F23" s="757"/>
      <c r="G23" s="757"/>
      <c r="H23" s="757"/>
      <c r="I23" s="757"/>
      <c r="J23" s="757"/>
      <c r="K23" s="757"/>
      <c r="L23" s="757"/>
      <c r="M23" s="757"/>
      <c r="N23" s="757"/>
      <c r="O23" s="757"/>
      <c r="P23" s="757"/>
      <c r="Q23" s="757"/>
      <c r="R23" s="757"/>
      <c r="S23" s="757"/>
      <c r="T23" s="757"/>
      <c r="U23" s="757"/>
      <c r="V23" s="757"/>
      <c r="W23" s="756"/>
      <c r="X23" s="756"/>
      <c r="Y23" s="758"/>
      <c r="Z23" s="759"/>
      <c r="AA23" s="759"/>
      <c r="AB23" s="760"/>
      <c r="AC23" s="760"/>
      <c r="AD23" s="761"/>
      <c r="AE23" s="761"/>
      <c r="AF23" s="761"/>
      <c r="AG23" s="761"/>
      <c r="AH23" s="761"/>
      <c r="AI23" s="762"/>
      <c r="AJ23" s="763"/>
      <c r="AK23" s="764"/>
      <c r="AL23" s="764"/>
      <c r="AM23" s="765"/>
      <c r="AN23" s="765"/>
      <c r="AO23" s="764"/>
      <c r="AP23" s="766"/>
      <c r="AQ23" s="765"/>
      <c r="AR23" s="761"/>
      <c r="AS23" s="761"/>
      <c r="AT23" s="767"/>
      <c r="AU23" s="768"/>
      <c r="AV23" s="769"/>
      <c r="AW23" s="769"/>
      <c r="AX23" s="768"/>
      <c r="AY23" s="769"/>
      <c r="AZ23" s="769"/>
      <c r="BA23" s="769"/>
      <c r="BB23" s="769"/>
      <c r="BC23" s="769"/>
      <c r="BD23" s="769"/>
      <c r="BE23" s="769"/>
      <c r="BF23" s="770"/>
      <c r="BG23" s="770"/>
      <c r="BH23" s="770"/>
      <c r="BI23" s="771"/>
      <c r="BJ23" s="769"/>
    </row>
    <row r="24" spans="1:62" ht="26.25" thickBot="1">
      <c r="B24" s="733" t="s">
        <v>267</v>
      </c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625"/>
      <c r="Z24" s="625"/>
      <c r="AA24" s="625"/>
      <c r="AB24" s="625"/>
      <c r="AC24" s="625"/>
      <c r="AD24" s="625"/>
      <c r="AE24" s="625"/>
      <c r="AF24" s="625"/>
      <c r="AG24" s="625"/>
      <c r="AH24" s="625"/>
      <c r="AI24" s="625"/>
      <c r="AJ24" s="625"/>
      <c r="AK24" s="625"/>
      <c r="AL24" s="625"/>
      <c r="AM24" s="625"/>
      <c r="AN24" s="625"/>
      <c r="AO24" s="625"/>
      <c r="AP24" s="625"/>
      <c r="AQ24" s="625"/>
      <c r="AR24" s="625"/>
      <c r="AS24" s="625"/>
      <c r="AT24" s="626"/>
      <c r="AU24" s="730"/>
      <c r="AV24" s="730"/>
      <c r="AW24" s="731"/>
      <c r="AX24" s="731"/>
      <c r="AY24" s="730"/>
      <c r="AZ24" s="731"/>
      <c r="BA24" s="731"/>
      <c r="BB24" s="731"/>
      <c r="BC24" s="731"/>
      <c r="BD24" s="731"/>
      <c r="BE24" s="731"/>
      <c r="BF24" s="731"/>
      <c r="BG24" s="731"/>
      <c r="BH24" s="731"/>
      <c r="BI24" s="833">
        <f>SUM(BI9:BI22)</f>
        <v>116554</v>
      </c>
      <c r="BJ24" s="731"/>
    </row>
    <row r="25" spans="1:62" s="123" customFormat="1" ht="16.5" customHeight="1">
      <c r="B25" s="699"/>
      <c r="C25" s="700"/>
      <c r="D25" s="701"/>
      <c r="E25" s="701"/>
      <c r="F25" s="701"/>
      <c r="G25" s="701"/>
      <c r="H25" s="701"/>
      <c r="I25" s="701"/>
      <c r="J25" s="701"/>
      <c r="K25" s="701"/>
      <c r="L25" s="701"/>
      <c r="M25" s="701"/>
      <c r="N25" s="701"/>
      <c r="O25" s="701"/>
      <c r="P25" s="701"/>
      <c r="Q25" s="701"/>
      <c r="R25" s="701"/>
      <c r="S25" s="701"/>
      <c r="T25" s="701"/>
      <c r="U25" s="701"/>
      <c r="V25" s="701"/>
      <c r="W25" s="701"/>
      <c r="X25" s="701"/>
      <c r="Y25" s="701"/>
      <c r="Z25" s="701"/>
      <c r="AA25" s="702"/>
      <c r="AB25" s="192"/>
      <c r="AC25" s="192"/>
      <c r="AD25" s="192"/>
      <c r="AE25" s="181"/>
      <c r="AF25" s="192"/>
      <c r="AG25" s="703"/>
      <c r="AH25" s="192"/>
      <c r="AI25" s="704"/>
      <c r="AJ25" s="705"/>
      <c r="AK25" s="181"/>
      <c r="AL25" s="706"/>
      <c r="AM25" s="585"/>
      <c r="AN25" s="585"/>
      <c r="AO25" s="585"/>
      <c r="AP25" s="585"/>
      <c r="AQ25" s="585"/>
      <c r="AR25" s="585"/>
      <c r="AS25" s="585"/>
      <c r="AT25" s="585"/>
      <c r="AU25" s="594"/>
      <c r="AV25" s="594"/>
      <c r="AY25" s="594"/>
      <c r="BI25" s="585"/>
      <c r="BJ25" s="585"/>
    </row>
    <row r="26" spans="1:62" ht="18" hidden="1" customHeight="1">
      <c r="B26" s="400" t="s">
        <v>377</v>
      </c>
      <c r="C26" s="401"/>
      <c r="D26" s="401"/>
      <c r="AT26" s="596"/>
      <c r="AU26" s="597" t="e">
        <f>#REF!</f>
        <v>#REF!</v>
      </c>
      <c r="AV26" s="596" t="s">
        <v>447</v>
      </c>
    </row>
    <row r="27" spans="1:62" ht="18" hidden="1" customHeight="1">
      <c r="B27" s="1202" t="s">
        <v>458</v>
      </c>
      <c r="C27" s="1202"/>
      <c r="D27" s="1202"/>
      <c r="AG27" s="133"/>
      <c r="AH27" s="133"/>
      <c r="AI27" s="133"/>
      <c r="AJ27" s="283"/>
      <c r="AK27" s="133"/>
      <c r="AL27" s="133"/>
      <c r="AM27" s="133"/>
      <c r="AN27" s="133"/>
      <c r="AO27" s="133"/>
      <c r="AP27" s="395"/>
      <c r="AQ27" s="133"/>
      <c r="AR27" s="125"/>
      <c r="AS27" s="133"/>
      <c r="AT27" s="596"/>
      <c r="AU27" s="597" t="e">
        <f>110614-#REF!</f>
        <v>#REF!</v>
      </c>
      <c r="AV27" s="596" t="s">
        <v>446</v>
      </c>
      <c r="BI27" s="133"/>
      <c r="BJ27" s="133"/>
    </row>
    <row r="28" spans="1:62" ht="18" hidden="1" customHeight="1">
      <c r="B28" s="619"/>
      <c r="C28" s="619"/>
      <c r="D28" s="619"/>
      <c r="Y28" s="612"/>
      <c r="AG28" s="133"/>
      <c r="AH28" s="133"/>
      <c r="AI28" s="133"/>
      <c r="AJ28" s="283"/>
      <c r="AK28" s="133"/>
      <c r="AL28" s="133"/>
      <c r="AM28" s="133"/>
      <c r="AN28" s="133"/>
      <c r="AO28" s="133"/>
      <c r="AP28" s="395"/>
      <c r="AQ28" s="133"/>
      <c r="AR28" s="125"/>
      <c r="AS28" s="133"/>
      <c r="AT28" s="142"/>
      <c r="AU28" s="595"/>
      <c r="AV28" s="142"/>
      <c r="BI28" s="133"/>
      <c r="BJ28" s="133"/>
    </row>
    <row r="29" spans="1:62" s="601" customFormat="1" ht="12.75" hidden="1" customHeight="1">
      <c r="B29" s="602" t="s">
        <v>378</v>
      </c>
      <c r="F29" s="603"/>
      <c r="G29" s="603"/>
      <c r="I29" s="604"/>
      <c r="J29" s="604"/>
      <c r="K29" s="603"/>
      <c r="M29" s="604"/>
      <c r="N29" s="604"/>
      <c r="O29" s="603"/>
      <c r="Q29" s="604"/>
      <c r="R29" s="604"/>
      <c r="S29" s="603"/>
      <c r="U29" s="604"/>
      <c r="V29" s="604"/>
      <c r="Y29" s="603"/>
      <c r="Z29" s="606"/>
      <c r="AB29" s="605" t="s">
        <v>454</v>
      </c>
      <c r="AE29" s="698"/>
      <c r="AN29" s="605" t="s">
        <v>454</v>
      </c>
    </row>
    <row r="30" spans="1:62" s="601" customFormat="1" ht="12.75" hidden="1" customHeight="1">
      <c r="B30" s="607"/>
      <c r="F30" s="608"/>
      <c r="G30" s="608"/>
      <c r="I30" s="609"/>
      <c r="J30" s="609"/>
      <c r="K30" s="608"/>
      <c r="M30" s="609"/>
      <c r="N30" s="609"/>
      <c r="O30" s="608"/>
      <c r="Q30" s="609"/>
      <c r="R30" s="609"/>
      <c r="S30" s="608"/>
      <c r="U30" s="609"/>
      <c r="V30" s="609"/>
      <c r="Y30" s="608"/>
      <c r="Z30" s="606"/>
      <c r="AE30" s="698"/>
    </row>
    <row r="31" spans="1:62" s="601" customFormat="1" ht="12.75" hidden="1" customHeight="1">
      <c r="B31" s="607"/>
      <c r="F31" s="608"/>
      <c r="G31" s="608"/>
      <c r="I31" s="609"/>
      <c r="J31" s="609"/>
      <c r="K31" s="608"/>
      <c r="M31" s="609"/>
      <c r="N31" s="609"/>
      <c r="O31" s="608"/>
      <c r="Q31" s="609"/>
      <c r="R31" s="609"/>
      <c r="S31" s="608"/>
      <c r="U31" s="609"/>
      <c r="V31" s="609"/>
      <c r="Y31" s="608"/>
      <c r="Z31" s="606"/>
      <c r="AE31" s="698"/>
    </row>
    <row r="32" spans="1:62" s="601" customFormat="1" ht="12.75" hidden="1" customHeight="1">
      <c r="B32" s="607"/>
      <c r="F32" s="608"/>
      <c r="G32" s="608"/>
      <c r="I32" s="609"/>
      <c r="J32" s="609"/>
      <c r="K32" s="608"/>
      <c r="M32" s="609"/>
      <c r="N32" s="609"/>
      <c r="O32" s="608"/>
      <c r="Q32" s="609"/>
      <c r="R32" s="609"/>
      <c r="S32" s="608"/>
      <c r="U32" s="609"/>
      <c r="V32" s="609"/>
      <c r="Y32" s="608"/>
      <c r="Z32" s="606"/>
      <c r="AE32" s="698"/>
    </row>
    <row r="33" spans="1:62" s="601" customFormat="1" ht="12.75" hidden="1" customHeight="1">
      <c r="B33" s="607"/>
      <c r="F33" s="608"/>
      <c r="G33" s="608"/>
      <c r="I33" s="609"/>
      <c r="J33" s="609"/>
      <c r="K33" s="608"/>
      <c r="M33" s="609"/>
      <c r="N33" s="609"/>
      <c r="O33" s="608"/>
      <c r="Q33" s="609"/>
      <c r="R33" s="609"/>
      <c r="S33" s="608"/>
      <c r="U33" s="609"/>
      <c r="V33" s="609"/>
      <c r="Y33" s="608"/>
      <c r="Z33" s="606"/>
      <c r="AE33" s="698"/>
    </row>
    <row r="34" spans="1:62" s="601" customFormat="1" ht="12.75" hidden="1" customHeight="1">
      <c r="B34" s="607"/>
      <c r="F34" s="608"/>
      <c r="G34" s="608"/>
      <c r="I34" s="604"/>
      <c r="J34" s="604"/>
      <c r="K34" s="608"/>
      <c r="M34" s="604"/>
      <c r="N34" s="604"/>
      <c r="O34" s="608"/>
      <c r="Q34" s="604"/>
      <c r="R34" s="604"/>
      <c r="S34" s="608"/>
      <c r="U34" s="604"/>
      <c r="V34" s="604"/>
      <c r="Y34" s="608"/>
      <c r="Z34" s="606"/>
      <c r="AE34" s="698"/>
    </row>
    <row r="35" spans="1:62" s="601" customFormat="1" ht="12.75" hidden="1" customHeight="1">
      <c r="B35" s="607"/>
      <c r="F35" s="608"/>
      <c r="G35" s="608"/>
      <c r="I35" s="604"/>
      <c r="J35" s="604"/>
      <c r="K35" s="608"/>
      <c r="M35" s="604"/>
      <c r="N35" s="604"/>
      <c r="O35" s="608"/>
      <c r="Q35" s="604"/>
      <c r="R35" s="604"/>
      <c r="S35" s="608"/>
      <c r="U35" s="604"/>
      <c r="V35" s="604"/>
      <c r="Y35" s="608"/>
      <c r="Z35" s="606"/>
      <c r="AE35" s="698"/>
    </row>
    <row r="36" spans="1:62" s="601" customFormat="1" ht="12.75" hidden="1" customHeight="1">
      <c r="B36" s="610"/>
      <c r="F36" s="608"/>
      <c r="G36" s="608"/>
      <c r="I36" s="604"/>
      <c r="J36" s="604"/>
      <c r="K36" s="608"/>
      <c r="M36" s="604"/>
      <c r="N36" s="604"/>
      <c r="O36" s="608"/>
      <c r="Q36" s="604"/>
      <c r="R36" s="604"/>
      <c r="S36" s="608"/>
      <c r="U36" s="604"/>
      <c r="V36" s="604"/>
      <c r="Y36" s="608"/>
      <c r="Z36" s="606"/>
      <c r="AE36" s="698"/>
    </row>
    <row r="37" spans="1:62" s="601" customFormat="1" ht="12.75" hidden="1" customHeight="1">
      <c r="B37" s="607" t="s">
        <v>379</v>
      </c>
      <c r="F37" s="608"/>
      <c r="G37" s="608"/>
      <c r="I37" s="604"/>
      <c r="J37" s="604"/>
      <c r="K37" s="608"/>
      <c r="M37" s="604"/>
      <c r="N37" s="604"/>
      <c r="O37" s="608"/>
      <c r="Q37" s="604"/>
      <c r="R37" s="604"/>
      <c r="S37" s="608"/>
      <c r="U37" s="604"/>
      <c r="V37" s="604"/>
      <c r="Y37" s="608"/>
      <c r="Z37" s="606"/>
      <c r="AB37" s="601" t="s">
        <v>455</v>
      </c>
      <c r="AE37" s="698"/>
      <c r="AN37" s="601" t="s">
        <v>455</v>
      </c>
    </row>
    <row r="38" spans="1:62" s="601" customFormat="1" ht="12.75" hidden="1" customHeight="1">
      <c r="B38" s="610" t="s">
        <v>380</v>
      </c>
      <c r="C38" s="611"/>
      <c r="D38" s="611"/>
      <c r="F38" s="608"/>
      <c r="G38" s="608"/>
      <c r="I38" s="604"/>
      <c r="J38" s="604"/>
      <c r="K38" s="608"/>
      <c r="M38" s="604"/>
      <c r="N38" s="604"/>
      <c r="O38" s="608"/>
      <c r="Q38" s="604"/>
      <c r="R38" s="604"/>
      <c r="S38" s="608"/>
      <c r="U38" s="604"/>
      <c r="V38" s="604"/>
      <c r="Y38" s="608"/>
      <c r="Z38" s="606"/>
      <c r="AB38" s="601" t="s">
        <v>456</v>
      </c>
      <c r="AE38" s="698"/>
      <c r="AN38" s="601" t="s">
        <v>456</v>
      </c>
    </row>
    <row r="39" spans="1:62" ht="18" hidden="1" customHeight="1">
      <c r="B39" s="405"/>
      <c r="C39" s="403"/>
      <c r="D39" s="403"/>
      <c r="Y39" s="612"/>
      <c r="AV39" s="84"/>
      <c r="AY39" s="84"/>
      <c r="BI39" s="407"/>
      <c r="BJ39" s="407"/>
    </row>
    <row r="40" spans="1:62">
      <c r="A40" s="84" t="s">
        <v>457</v>
      </c>
      <c r="B40" s="402" t="s">
        <v>457</v>
      </c>
      <c r="C40" s="403"/>
      <c r="D40" s="403"/>
      <c r="AV40" s="84"/>
      <c r="AY40" s="84"/>
      <c r="BI40" s="407"/>
      <c r="BJ40" s="407"/>
    </row>
    <row r="41" spans="1:62">
      <c r="B41" s="405"/>
      <c r="C41" s="406"/>
      <c r="D41" s="406"/>
      <c r="AN41" s="711" t="e">
        <f>800000-#REF!</f>
        <v>#REF!</v>
      </c>
      <c r="AY41" s="84"/>
    </row>
  </sheetData>
  <sheetProtection selectLockedCells="1" selectUnlockedCells="1"/>
  <mergeCells count="21">
    <mergeCell ref="BJ7:BJ8"/>
    <mergeCell ref="BI7:BI8"/>
    <mergeCell ref="B2:AK2"/>
    <mergeCell ref="C10:C18"/>
    <mergeCell ref="B27:D27"/>
    <mergeCell ref="B10:B11"/>
    <mergeCell ref="B3:AD3"/>
    <mergeCell ref="Y6:AD6"/>
    <mergeCell ref="B7:B8"/>
    <mergeCell ref="C7:C8"/>
    <mergeCell ref="D7:D8"/>
    <mergeCell ref="X7:X8"/>
    <mergeCell ref="Y7:Y8"/>
    <mergeCell ref="W7:W8"/>
    <mergeCell ref="G7:V7"/>
    <mergeCell ref="AT7:AT8"/>
    <mergeCell ref="AN7:AN8"/>
    <mergeCell ref="AO7:AO8"/>
    <mergeCell ref="AB7:AB8"/>
    <mergeCell ref="AC7:AC8"/>
    <mergeCell ref="AD7:AD8"/>
  </mergeCells>
  <printOptions horizontalCentered="1"/>
  <pageMargins left="0.23622047244094499" right="0.23622047244094499" top="0.23622047244094499" bottom="0.23622047244094499" header="0.35433070866141703" footer="0"/>
  <pageSetup paperSize="9" scale="58" firstPageNumber="0" orientation="portrait" r:id="rId1"/>
  <headerFooter alignWithMargins="0">
    <oddFooter>&amp;R&amp;P</oddFooter>
  </headerFooter>
  <rowBreaks count="1" manualBreakCount="1">
    <brk id="39" min="1" max="5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="70" zoomScaleNormal="70" workbookViewId="0"/>
  </sheetViews>
  <sheetFormatPr defaultRowHeight="12.75"/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3:C16"/>
  <sheetViews>
    <sheetView workbookViewId="0">
      <selection activeCell="A5" sqref="A1:XFD1048576"/>
    </sheetView>
  </sheetViews>
  <sheetFormatPr defaultColWidth="31.5703125" defaultRowHeight="18.75"/>
  <cols>
    <col min="1" max="1" width="31.5703125" style="286"/>
    <col min="2" max="2" width="26.140625" style="289" customWidth="1"/>
    <col min="3" max="16384" width="31.5703125" style="285"/>
  </cols>
  <sheetData>
    <row r="3" spans="1:3">
      <c r="A3" s="284" t="s">
        <v>360</v>
      </c>
      <c r="B3" s="287"/>
    </row>
    <row r="4" spans="1:3" ht="19.5" thickBot="1">
      <c r="A4" s="363" t="s">
        <v>350</v>
      </c>
      <c r="B4" s="288"/>
    </row>
    <row r="5" spans="1:3" ht="38.25" thickTop="1">
      <c r="A5" s="364" t="s">
        <v>361</v>
      </c>
      <c r="B5" s="365">
        <f>'AWP 2012'!AJ24</f>
        <v>0</v>
      </c>
    </row>
    <row r="6" spans="1:3" ht="56.25">
      <c r="A6" s="366" t="s">
        <v>362</v>
      </c>
      <c r="B6" s="367">
        <f>B5-64412.4</f>
        <v>-64412.4</v>
      </c>
      <c r="C6" s="285" t="s">
        <v>355</v>
      </c>
    </row>
    <row r="7" spans="1:3" ht="41.25" customHeight="1">
      <c r="A7" s="366" t="s">
        <v>353</v>
      </c>
      <c r="B7" s="367">
        <f>'AWP 2012'!AL24</f>
        <v>0</v>
      </c>
      <c r="C7" s="285" t="s">
        <v>356</v>
      </c>
    </row>
    <row r="8" spans="1:3" ht="19.5" thickBot="1">
      <c r="A8" s="371" t="s">
        <v>354</v>
      </c>
      <c r="B8" s="372">
        <f>B7-B6</f>
        <v>64412.4</v>
      </c>
      <c r="C8" s="285" t="s">
        <v>357</v>
      </c>
    </row>
    <row r="9" spans="1:3">
      <c r="A9" s="373" t="s">
        <v>358</v>
      </c>
      <c r="B9" s="374">
        <f>SUM(B10:B14)</f>
        <v>21800</v>
      </c>
    </row>
    <row r="10" spans="1:3" ht="37.5">
      <c r="A10" s="368" t="s">
        <v>366</v>
      </c>
      <c r="B10" s="369">
        <v>1500</v>
      </c>
    </row>
    <row r="11" spans="1:3" ht="37.5">
      <c r="A11" s="368" t="s">
        <v>365</v>
      </c>
      <c r="B11" s="369">
        <v>9800</v>
      </c>
      <c r="C11" s="285" t="s">
        <v>371</v>
      </c>
    </row>
    <row r="12" spans="1:3" ht="24.75" customHeight="1">
      <c r="A12" s="368" t="s">
        <v>359</v>
      </c>
      <c r="B12" s="369">
        <v>7500</v>
      </c>
      <c r="C12" s="285" t="s">
        <v>371</v>
      </c>
    </row>
    <row r="13" spans="1:3" ht="24.75" customHeight="1">
      <c r="A13" s="368" t="s">
        <v>367</v>
      </c>
      <c r="B13" s="369">
        <v>3000</v>
      </c>
      <c r="C13" s="285" t="s">
        <v>371</v>
      </c>
    </row>
    <row r="14" spans="1:3" ht="19.5" thickBot="1">
      <c r="A14" s="376" t="s">
        <v>364</v>
      </c>
      <c r="B14" s="375" t="s">
        <v>363</v>
      </c>
      <c r="C14" s="285" t="s">
        <v>372</v>
      </c>
    </row>
    <row r="15" spans="1:3" ht="19.5" thickTop="1">
      <c r="A15" s="286" t="s">
        <v>368</v>
      </c>
    </row>
    <row r="16" spans="1:3">
      <c r="A16" s="286" t="s">
        <v>373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13"/>
  <sheetViews>
    <sheetView workbookViewId="0">
      <selection sqref="A1:XFD1048576"/>
    </sheetView>
  </sheetViews>
  <sheetFormatPr defaultRowHeight="12.75"/>
  <cols>
    <col min="2" max="2" width="9.140625" hidden="1" customWidth="1"/>
    <col min="3" max="3" width="39.28515625" customWidth="1"/>
    <col min="9" max="9" width="12.42578125" customWidth="1"/>
    <col min="10" max="10" width="9.140625" hidden="1" customWidth="1"/>
    <col min="11" max="22" width="0" hidden="1" customWidth="1"/>
    <col min="23" max="23" width="2.28515625" hidden="1" customWidth="1"/>
    <col min="24" max="24" width="13.42578125" customWidth="1"/>
    <col min="25" max="32" width="9.140625" hidden="1" customWidth="1"/>
    <col min="33" max="33" width="0.140625" customWidth="1"/>
  </cols>
  <sheetData>
    <row r="1" spans="1:32" ht="13.5" thickBot="1"/>
    <row r="2" spans="1:32" ht="21" customHeight="1">
      <c r="A2" s="1217" t="s">
        <v>267</v>
      </c>
      <c r="B2" s="1218"/>
      <c r="C2" s="1218"/>
      <c r="D2" s="1218"/>
      <c r="E2" s="1218"/>
      <c r="F2" s="1218"/>
      <c r="G2" s="1218"/>
      <c r="H2" s="1218"/>
      <c r="I2" s="1218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5"/>
    </row>
    <row r="3" spans="1:32" ht="42" customHeight="1">
      <c r="A3" s="312" t="s">
        <v>462</v>
      </c>
      <c r="B3" s="313"/>
      <c r="C3" s="616" t="s">
        <v>268</v>
      </c>
      <c r="D3" s="615"/>
      <c r="E3" s="161" t="s">
        <v>408</v>
      </c>
      <c r="F3" s="161"/>
      <c r="G3" s="161" t="s">
        <v>408</v>
      </c>
      <c r="H3" s="615" t="s">
        <v>262</v>
      </c>
      <c r="I3" s="160" t="s">
        <v>386</v>
      </c>
      <c r="J3" s="160" t="s">
        <v>332</v>
      </c>
      <c r="K3" s="160">
        <v>75700</v>
      </c>
      <c r="L3" s="213">
        <v>25000</v>
      </c>
      <c r="M3" s="627">
        <f>L3</f>
        <v>25000</v>
      </c>
      <c r="N3" s="245"/>
      <c r="O3" s="246">
        <f>11101+2593</f>
        <v>13694</v>
      </c>
      <c r="P3" s="246"/>
      <c r="Q3" s="246"/>
      <c r="R3" s="246">
        <f>1325-230</f>
        <v>1095</v>
      </c>
      <c r="S3" s="340">
        <f t="shared" ref="S3:S11" si="0">SUM(O3:R3)</f>
        <v>14789</v>
      </c>
      <c r="T3" s="348">
        <f t="shared" ref="T3:T11" si="1">L3-S3</f>
        <v>10211</v>
      </c>
      <c r="U3" s="246"/>
      <c r="V3" s="358">
        <f>10211-7000</f>
        <v>3211</v>
      </c>
      <c r="W3" s="246">
        <f>V3-T3</f>
        <v>-7000</v>
      </c>
      <c r="X3" s="598">
        <v>3000</v>
      </c>
      <c r="Y3" s="422"/>
      <c r="Z3" s="420"/>
      <c r="AA3" s="618"/>
      <c r="AB3" s="462">
        <v>75700</v>
      </c>
      <c r="AC3" s="180"/>
      <c r="AD3" s="211"/>
      <c r="AE3" s="128"/>
      <c r="AF3" s="420"/>
    </row>
    <row r="4" spans="1:32" ht="42" customHeight="1">
      <c r="A4" s="312"/>
      <c r="B4" s="313"/>
      <c r="C4" s="616" t="s">
        <v>464</v>
      </c>
      <c r="D4" s="615"/>
      <c r="E4" s="161"/>
      <c r="F4" s="161"/>
      <c r="G4" s="161"/>
      <c r="H4" s="615" t="s">
        <v>262</v>
      </c>
      <c r="I4" s="160" t="s">
        <v>386</v>
      </c>
      <c r="J4" s="160"/>
      <c r="K4" s="160"/>
      <c r="L4" s="213"/>
      <c r="M4" s="627"/>
      <c r="N4" s="245"/>
      <c r="O4" s="246"/>
      <c r="P4" s="246"/>
      <c r="Q4" s="246"/>
      <c r="R4" s="246"/>
      <c r="S4" s="340"/>
      <c r="T4" s="348"/>
      <c r="U4" s="246"/>
      <c r="V4" s="358"/>
      <c r="W4" s="246"/>
      <c r="X4" s="420">
        <v>12000</v>
      </c>
      <c r="Y4" s="422"/>
      <c r="Z4" s="420"/>
      <c r="AA4" s="618"/>
      <c r="AB4" s="462"/>
      <c r="AC4" s="180"/>
      <c r="AD4" s="211"/>
      <c r="AE4" s="128"/>
      <c r="AF4" s="420"/>
    </row>
    <row r="5" spans="1:32" ht="19.5" customHeight="1">
      <c r="A5" s="314"/>
      <c r="B5" s="313"/>
      <c r="C5" s="206" t="s">
        <v>323</v>
      </c>
      <c r="D5" s="613"/>
      <c r="E5" s="614"/>
      <c r="F5" s="614"/>
      <c r="G5" s="614"/>
      <c r="H5" s="613"/>
      <c r="I5" s="135" t="s">
        <v>260</v>
      </c>
      <c r="J5" s="135"/>
      <c r="K5" s="135"/>
      <c r="L5" s="216"/>
      <c r="M5" s="215"/>
      <c r="N5" s="242"/>
      <c r="O5" s="222"/>
      <c r="P5" s="222"/>
      <c r="Q5" s="222"/>
      <c r="R5" s="222"/>
      <c r="S5" s="338">
        <f t="shared" si="0"/>
        <v>0</v>
      </c>
      <c r="T5" s="346">
        <f t="shared" si="1"/>
        <v>0</v>
      </c>
      <c r="U5" s="222"/>
      <c r="V5" s="354"/>
      <c r="W5" s="222"/>
      <c r="X5" s="224"/>
      <c r="Y5" s="418"/>
      <c r="Z5" s="224"/>
      <c r="AA5" s="599"/>
      <c r="AB5" s="455"/>
      <c r="AC5" s="180"/>
      <c r="AD5" s="168"/>
      <c r="AE5" s="128"/>
      <c r="AF5" s="224"/>
    </row>
    <row r="6" spans="1:32" ht="31.5" customHeight="1">
      <c r="A6" s="315"/>
      <c r="B6" s="316"/>
      <c r="C6" s="212" t="s">
        <v>461</v>
      </c>
      <c r="D6" s="208"/>
      <c r="E6" s="209"/>
      <c r="F6" s="209"/>
      <c r="G6" s="209"/>
      <c r="H6" s="332" t="s">
        <v>262</v>
      </c>
      <c r="I6" s="135" t="s">
        <v>260</v>
      </c>
      <c r="J6" s="333" t="s">
        <v>339</v>
      </c>
      <c r="K6" s="333">
        <v>71400</v>
      </c>
      <c r="L6" s="334">
        <f>2341.5*12+1708*12+1405*24</f>
        <v>82314</v>
      </c>
      <c r="M6" s="335">
        <f>L6</f>
        <v>82314</v>
      </c>
      <c r="N6" s="243"/>
      <c r="O6" s="227">
        <v>11846</v>
      </c>
      <c r="P6" s="227"/>
      <c r="Q6" s="227"/>
      <c r="R6" s="244">
        <v>11446</v>
      </c>
      <c r="S6" s="338">
        <f t="shared" si="0"/>
        <v>23292</v>
      </c>
      <c r="T6" s="346">
        <f t="shared" si="1"/>
        <v>59022</v>
      </c>
      <c r="U6" s="227"/>
      <c r="V6" s="361">
        <f>23292+9600</f>
        <v>32892</v>
      </c>
      <c r="W6" s="222">
        <f t="shared" ref="W6:W11" si="2">V6-T6</f>
        <v>-26130</v>
      </c>
      <c r="X6" s="224">
        <f>10997*2</f>
        <v>21994</v>
      </c>
      <c r="Y6" s="418"/>
      <c r="Z6" s="224"/>
      <c r="AA6" s="600"/>
      <c r="AB6" s="470">
        <v>71400</v>
      </c>
      <c r="AC6" s="203"/>
      <c r="AD6" s="204"/>
      <c r="AE6" s="202"/>
      <c r="AF6" s="224"/>
    </row>
    <row r="7" spans="1:32" ht="43.5" customHeight="1">
      <c r="A7" s="315"/>
      <c r="B7" s="316"/>
      <c r="C7" s="212" t="s">
        <v>313</v>
      </c>
      <c r="D7" s="208"/>
      <c r="E7" s="209"/>
      <c r="F7" s="209"/>
      <c r="G7" s="209"/>
      <c r="H7" s="208" t="s">
        <v>262</v>
      </c>
      <c r="I7" s="135" t="s">
        <v>260</v>
      </c>
      <c r="J7" s="333" t="s">
        <v>339</v>
      </c>
      <c r="K7" s="333">
        <v>71400</v>
      </c>
      <c r="L7" s="217">
        <f>1017*24+1103*12</f>
        <v>37644</v>
      </c>
      <c r="M7" s="218">
        <f t="shared" ref="M7:M9" si="3">L7</f>
        <v>37644</v>
      </c>
      <c r="N7" s="243"/>
      <c r="O7" s="227">
        <v>6285</v>
      </c>
      <c r="P7" s="227"/>
      <c r="Q7" s="227"/>
      <c r="R7" s="244">
        <v>8950</v>
      </c>
      <c r="S7" s="338">
        <f t="shared" si="0"/>
        <v>15235</v>
      </c>
      <c r="T7" s="346">
        <f t="shared" si="1"/>
        <v>22409</v>
      </c>
      <c r="U7" s="227"/>
      <c r="V7" s="361">
        <v>17600</v>
      </c>
      <c r="W7" s="222">
        <f t="shared" si="2"/>
        <v>-4809</v>
      </c>
      <c r="X7" s="224">
        <f>9411*2</f>
        <v>18822</v>
      </c>
      <c r="Y7" s="418"/>
      <c r="Z7" s="224"/>
      <c r="AA7" s="600"/>
      <c r="AB7" s="470">
        <v>71400</v>
      </c>
      <c r="AC7" s="203"/>
      <c r="AD7" s="204"/>
      <c r="AE7" s="202"/>
      <c r="AF7" s="224"/>
    </row>
    <row r="8" spans="1:32" ht="31.5" customHeight="1">
      <c r="A8" s="315"/>
      <c r="B8" s="316"/>
      <c r="C8" s="212" t="s">
        <v>463</v>
      </c>
      <c r="D8" s="208"/>
      <c r="E8" s="209"/>
      <c r="F8" s="209"/>
      <c r="G8" s="209"/>
      <c r="H8" s="208" t="s">
        <v>262</v>
      </c>
      <c r="I8" s="135" t="s">
        <v>260</v>
      </c>
      <c r="J8" s="333" t="s">
        <v>339</v>
      </c>
      <c r="K8" s="333">
        <v>71400</v>
      </c>
      <c r="L8" s="217">
        <f>658*24+898*12</f>
        <v>26568</v>
      </c>
      <c r="M8" s="218">
        <f t="shared" si="3"/>
        <v>26568</v>
      </c>
      <c r="N8" s="243"/>
      <c r="O8" s="227">
        <v>5282</v>
      </c>
      <c r="P8" s="227"/>
      <c r="Q8" s="227"/>
      <c r="R8" s="244">
        <v>6686</v>
      </c>
      <c r="S8" s="338">
        <f t="shared" si="0"/>
        <v>11968</v>
      </c>
      <c r="T8" s="346">
        <f t="shared" si="1"/>
        <v>14600</v>
      </c>
      <c r="U8" s="227"/>
      <c r="V8" s="361">
        <v>13300</v>
      </c>
      <c r="W8" s="222">
        <f t="shared" si="2"/>
        <v>-1300</v>
      </c>
      <c r="X8" s="224">
        <f>658*6</f>
        <v>3948</v>
      </c>
      <c r="Y8" s="418"/>
      <c r="Z8" s="224"/>
      <c r="AA8" s="600"/>
      <c r="AB8" s="470">
        <v>71400</v>
      </c>
      <c r="AC8" s="203"/>
      <c r="AD8" s="204"/>
      <c r="AE8" s="202"/>
      <c r="AF8" s="224"/>
    </row>
    <row r="9" spans="1:32" ht="31.5" customHeight="1">
      <c r="A9" s="315"/>
      <c r="B9" s="316"/>
      <c r="C9" s="207" t="s">
        <v>310</v>
      </c>
      <c r="D9" s="208"/>
      <c r="E9" s="209"/>
      <c r="F9" s="209"/>
      <c r="G9" s="209"/>
      <c r="H9" s="208" t="s">
        <v>262</v>
      </c>
      <c r="I9" s="135" t="s">
        <v>260</v>
      </c>
      <c r="J9" s="333" t="s">
        <v>339</v>
      </c>
      <c r="K9" s="333">
        <v>71400</v>
      </c>
      <c r="L9" s="217">
        <f>449*24+239*12</f>
        <v>13644</v>
      </c>
      <c r="M9" s="218">
        <f t="shared" si="3"/>
        <v>13644</v>
      </c>
      <c r="N9" s="243"/>
      <c r="O9" s="227">
        <v>3472</v>
      </c>
      <c r="P9" s="227"/>
      <c r="Q9" s="227"/>
      <c r="R9" s="244">
        <v>3691</v>
      </c>
      <c r="S9" s="338">
        <f t="shared" si="0"/>
        <v>7163</v>
      </c>
      <c r="T9" s="346">
        <f t="shared" si="1"/>
        <v>6481</v>
      </c>
      <c r="U9" s="227"/>
      <c r="V9" s="361">
        <f>T9+1300</f>
        <v>7781</v>
      </c>
      <c r="W9" s="222">
        <f t="shared" si="2"/>
        <v>1300</v>
      </c>
      <c r="X9" s="224">
        <f>3771*2</f>
        <v>7542</v>
      </c>
      <c r="Y9" s="418"/>
      <c r="Z9" s="224"/>
      <c r="AA9" s="600"/>
      <c r="AB9" s="470">
        <v>71400</v>
      </c>
      <c r="AC9" s="203"/>
      <c r="AD9" s="204"/>
      <c r="AE9" s="202"/>
      <c r="AF9" s="224"/>
    </row>
    <row r="10" spans="1:32" ht="31.5" customHeight="1">
      <c r="A10" s="314"/>
      <c r="B10" s="313"/>
      <c r="C10" s="146" t="s">
        <v>270</v>
      </c>
      <c r="D10" s="613"/>
      <c r="E10" s="614"/>
      <c r="F10" s="614"/>
      <c r="G10" s="614"/>
      <c r="H10" s="613" t="s">
        <v>262</v>
      </c>
      <c r="I10" s="144" t="s">
        <v>388</v>
      </c>
      <c r="J10" s="135" t="s">
        <v>270</v>
      </c>
      <c r="K10" s="135">
        <v>71600</v>
      </c>
      <c r="L10" s="214">
        <v>25000</v>
      </c>
      <c r="M10" s="214">
        <v>25000</v>
      </c>
      <c r="N10" s="242"/>
      <c r="O10" s="222">
        <v>5058</v>
      </c>
      <c r="P10" s="222">
        <f>788+240.8</f>
        <v>1028.8</v>
      </c>
      <c r="Q10" s="222">
        <v>698.43</v>
      </c>
      <c r="R10" s="222">
        <v>6030</v>
      </c>
      <c r="S10" s="338">
        <f t="shared" si="0"/>
        <v>12815.23</v>
      </c>
      <c r="T10" s="346">
        <f t="shared" si="1"/>
        <v>12184.77</v>
      </c>
      <c r="U10" s="222"/>
      <c r="V10" s="354">
        <f>T10</f>
        <v>12184.77</v>
      </c>
      <c r="W10" s="222">
        <f t="shared" si="2"/>
        <v>0</v>
      </c>
      <c r="X10" s="224">
        <v>15000</v>
      </c>
      <c r="Y10" s="418"/>
      <c r="Z10" s="224"/>
      <c r="AA10" s="599"/>
      <c r="AB10" s="455">
        <v>71600</v>
      </c>
      <c r="AC10" s="180"/>
      <c r="AD10" s="168"/>
      <c r="AE10" s="128"/>
      <c r="AF10" s="224"/>
    </row>
    <row r="11" spans="1:32" ht="34.5" customHeight="1">
      <c r="A11" s="314"/>
      <c r="B11" s="313"/>
      <c r="C11" s="617" t="s">
        <v>465</v>
      </c>
      <c r="D11" s="613"/>
      <c r="E11" s="614"/>
      <c r="F11" s="614"/>
      <c r="G11" s="614"/>
      <c r="H11" s="613" t="s">
        <v>262</v>
      </c>
      <c r="I11" s="135" t="s">
        <v>385</v>
      </c>
      <c r="J11" s="135" t="s">
        <v>341</v>
      </c>
      <c r="K11" s="135">
        <v>72400</v>
      </c>
      <c r="L11" s="214">
        <v>15000</v>
      </c>
      <c r="M11" s="214">
        <f>L11</f>
        <v>15000</v>
      </c>
      <c r="N11" s="242"/>
      <c r="O11" s="222">
        <f>2981+1538</f>
        <v>4519</v>
      </c>
      <c r="P11" s="222">
        <v>7.41</v>
      </c>
      <c r="Q11" s="222"/>
      <c r="R11" s="222">
        <f>7833+83</f>
        <v>7916</v>
      </c>
      <c r="S11" s="338">
        <f t="shared" si="0"/>
        <v>12442.41</v>
      </c>
      <c r="T11" s="346">
        <f t="shared" si="1"/>
        <v>2557.59</v>
      </c>
      <c r="U11" s="222"/>
      <c r="V11" s="354">
        <f>T11+6000</f>
        <v>8557.59</v>
      </c>
      <c r="W11" s="222">
        <f t="shared" si="2"/>
        <v>6000</v>
      </c>
      <c r="X11" s="224">
        <v>10000</v>
      </c>
      <c r="Y11" s="418"/>
      <c r="Z11" s="224"/>
      <c r="AA11" s="599"/>
      <c r="AB11" s="455">
        <v>72400</v>
      </c>
      <c r="AC11" s="180"/>
      <c r="AD11" s="168"/>
      <c r="AE11" s="128"/>
      <c r="AF11" s="224"/>
    </row>
    <row r="12" spans="1:32" ht="24" customHeight="1">
      <c r="A12" s="628"/>
      <c r="B12" s="629"/>
      <c r="C12" s="630" t="s">
        <v>460</v>
      </c>
      <c r="D12" s="631"/>
      <c r="E12" s="632"/>
      <c r="F12" s="632"/>
      <c r="G12" s="632"/>
      <c r="H12" s="631" t="s">
        <v>262</v>
      </c>
      <c r="I12" s="633"/>
      <c r="J12" s="633"/>
      <c r="K12" s="633"/>
      <c r="L12" s="634"/>
      <c r="M12" s="634"/>
      <c r="N12" s="635"/>
      <c r="O12" s="636"/>
      <c r="P12" s="636"/>
      <c r="Q12" s="636"/>
      <c r="R12" s="636"/>
      <c r="S12" s="622"/>
      <c r="T12" s="623"/>
      <c r="U12" s="636"/>
      <c r="V12" s="637"/>
      <c r="W12" s="636"/>
      <c r="X12" s="624">
        <f>1800*6</f>
        <v>10800</v>
      </c>
      <c r="Y12" s="638"/>
      <c r="Z12" s="624"/>
      <c r="AA12" s="639"/>
      <c r="AB12" s="640"/>
      <c r="AC12" s="641"/>
      <c r="AD12" s="642"/>
      <c r="AE12" s="643"/>
      <c r="AF12" s="624"/>
    </row>
    <row r="13" spans="1:32" ht="18" customHeight="1">
      <c r="A13" s="646"/>
      <c r="B13" s="646"/>
      <c r="C13" s="647" t="s">
        <v>272</v>
      </c>
      <c r="D13" s="646"/>
      <c r="E13" s="646"/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6"/>
      <c r="T13" s="646"/>
      <c r="U13" s="646"/>
      <c r="V13" s="646"/>
      <c r="W13" s="646"/>
      <c r="X13" s="648">
        <f>SUM(X3:X12)</f>
        <v>103106</v>
      </c>
    </row>
  </sheetData>
  <mergeCells count="1"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I38"/>
  <sheetViews>
    <sheetView topLeftCell="A25" workbookViewId="0">
      <selection activeCell="O10" sqref="O10"/>
    </sheetView>
  </sheetViews>
  <sheetFormatPr defaultRowHeight="12.75"/>
  <cols>
    <col min="1" max="1" width="54.85546875" customWidth="1"/>
    <col min="6" max="6" width="11.5703125" customWidth="1"/>
  </cols>
  <sheetData>
    <row r="2" spans="1:9">
      <c r="A2" t="s">
        <v>466</v>
      </c>
    </row>
    <row r="3" spans="1:9" ht="13.5" thickBot="1"/>
    <row r="4" spans="1:9" s="654" customFormat="1" ht="13.5" customHeight="1">
      <c r="A4" s="649" t="s">
        <v>494</v>
      </c>
      <c r="B4" s="650"/>
      <c r="C4" s="650"/>
      <c r="D4" s="650"/>
      <c r="E4" s="650"/>
      <c r="F4" s="650"/>
      <c r="G4" s="651">
        <v>3000</v>
      </c>
      <c r="H4" s="652"/>
      <c r="I4" s="653"/>
    </row>
    <row r="5" spans="1:9" s="654" customFormat="1">
      <c r="A5" s="655" t="s">
        <v>323</v>
      </c>
      <c r="B5" s="656"/>
      <c r="C5" s="657"/>
      <c r="D5" s="657"/>
      <c r="E5" s="657"/>
      <c r="F5" s="658"/>
      <c r="G5" s="659"/>
      <c r="H5" s="652"/>
      <c r="I5" s="653"/>
    </row>
    <row r="6" spans="1:9" s="668" customFormat="1" ht="13.5">
      <c r="A6" s="662" t="s">
        <v>468</v>
      </c>
      <c r="B6" s="663"/>
      <c r="C6" s="664"/>
      <c r="D6" s="665"/>
      <c r="E6" s="666"/>
      <c r="F6" s="658"/>
      <c r="G6" s="667"/>
      <c r="I6" s="669"/>
    </row>
    <row r="7" spans="1:9" s="668" customFormat="1" ht="27.75" customHeight="1">
      <c r="A7" s="660" t="s">
        <v>469</v>
      </c>
      <c r="B7" s="670"/>
      <c r="C7" s="666"/>
      <c r="D7" s="671"/>
      <c r="E7" s="672"/>
      <c r="F7" s="658" t="s">
        <v>260</v>
      </c>
      <c r="G7" s="667"/>
      <c r="I7" s="669"/>
    </row>
    <row r="8" spans="1:9" s="668" customFormat="1" ht="25.5" customHeight="1">
      <c r="A8" s="660" t="s">
        <v>470</v>
      </c>
      <c r="B8" s="670" t="s">
        <v>467</v>
      </c>
      <c r="C8" s="666">
        <v>6</v>
      </c>
      <c r="D8" s="671">
        <v>1003.5</v>
      </c>
      <c r="E8" s="673"/>
      <c r="F8" s="658" t="s">
        <v>260</v>
      </c>
      <c r="G8" s="667">
        <f>C8*D8</f>
        <v>6021</v>
      </c>
      <c r="I8" s="669"/>
    </row>
    <row r="9" spans="1:9" s="668" customFormat="1" ht="22.5" customHeight="1">
      <c r="A9" s="660" t="s">
        <v>471</v>
      </c>
      <c r="B9" s="670" t="s">
        <v>467</v>
      </c>
      <c r="C9" s="666">
        <v>6</v>
      </c>
      <c r="D9" s="671">
        <v>954</v>
      </c>
      <c r="E9" s="673"/>
      <c r="F9" s="658" t="s">
        <v>260</v>
      </c>
      <c r="G9" s="661">
        <f>C9*D9</f>
        <v>5724</v>
      </c>
      <c r="I9" s="669"/>
    </row>
    <row r="10" spans="1:9" s="668" customFormat="1" ht="40.5" customHeight="1">
      <c r="A10" s="660" t="s">
        <v>472</v>
      </c>
      <c r="B10" s="670" t="s">
        <v>467</v>
      </c>
      <c r="C10" s="666">
        <v>6</v>
      </c>
      <c r="D10" s="670">
        <v>1708</v>
      </c>
      <c r="E10" s="666"/>
      <c r="F10" s="658" t="s">
        <v>260</v>
      </c>
      <c r="G10" s="661">
        <f>C10*D10</f>
        <v>10248</v>
      </c>
      <c r="I10" s="669"/>
    </row>
    <row r="11" spans="1:9" s="668" customFormat="1" ht="52.5" customHeight="1">
      <c r="A11" s="674" t="s">
        <v>313</v>
      </c>
      <c r="B11" s="670"/>
      <c r="C11" s="666"/>
      <c r="D11" s="671"/>
      <c r="E11" s="672"/>
      <c r="F11" s="671"/>
      <c r="G11" s="667"/>
      <c r="I11" s="669"/>
    </row>
    <row r="12" spans="1:9" s="668" customFormat="1" ht="29.25" customHeight="1">
      <c r="A12" s="660" t="s">
        <v>473</v>
      </c>
      <c r="B12" s="670" t="s">
        <v>467</v>
      </c>
      <c r="C12" s="666">
        <v>6</v>
      </c>
      <c r="D12" s="670">
        <v>1017</v>
      </c>
      <c r="E12" s="673"/>
      <c r="F12" s="658" t="s">
        <v>260</v>
      </c>
      <c r="G12" s="661">
        <f>C12*D12</f>
        <v>6102</v>
      </c>
      <c r="I12" s="669"/>
    </row>
    <row r="13" spans="1:9" s="668" customFormat="1" ht="33.75" customHeight="1">
      <c r="A13" s="660" t="s">
        <v>474</v>
      </c>
      <c r="B13" s="670" t="s">
        <v>467</v>
      </c>
      <c r="C13" s="666">
        <v>6</v>
      </c>
      <c r="D13" s="670">
        <v>1017</v>
      </c>
      <c r="E13" s="673"/>
      <c r="F13" s="658" t="s">
        <v>260</v>
      </c>
      <c r="G13" s="661">
        <f>C13*D13</f>
        <v>6102</v>
      </c>
      <c r="I13" s="669"/>
    </row>
    <row r="14" spans="1:9" s="668" customFormat="1" ht="34.5" customHeight="1">
      <c r="A14" s="660" t="s">
        <v>475</v>
      </c>
      <c r="B14" s="670" t="s">
        <v>467</v>
      </c>
      <c r="C14" s="666">
        <v>6</v>
      </c>
      <c r="D14" s="670">
        <v>1103</v>
      </c>
      <c r="E14" s="673"/>
      <c r="F14" s="658" t="s">
        <v>260</v>
      </c>
      <c r="G14" s="661">
        <f>C14*D14</f>
        <v>6618</v>
      </c>
      <c r="I14" s="669"/>
    </row>
    <row r="15" spans="1:9" s="668" customFormat="1" ht="27.75" customHeight="1">
      <c r="A15" s="674" t="s">
        <v>314</v>
      </c>
      <c r="B15" s="670"/>
      <c r="C15" s="666"/>
      <c r="D15" s="671"/>
      <c r="E15" s="672"/>
      <c r="F15" s="671"/>
      <c r="G15" s="667"/>
      <c r="I15" s="669"/>
    </row>
    <row r="16" spans="1:9" s="668" customFormat="1" ht="33" customHeight="1">
      <c r="A16" s="660" t="s">
        <v>476</v>
      </c>
      <c r="B16" s="670" t="s">
        <v>467</v>
      </c>
      <c r="C16" s="666">
        <v>6</v>
      </c>
      <c r="D16" s="670">
        <v>658</v>
      </c>
      <c r="E16" s="673"/>
      <c r="F16" s="658" t="s">
        <v>260</v>
      </c>
      <c r="G16" s="661"/>
      <c r="I16" s="669"/>
    </row>
    <row r="17" spans="1:9" s="668" customFormat="1" ht="21.75" customHeight="1">
      <c r="A17" s="660" t="s">
        <v>477</v>
      </c>
      <c r="B17" s="670" t="s">
        <v>467</v>
      </c>
      <c r="C17" s="666">
        <v>6</v>
      </c>
      <c r="D17" s="670">
        <v>658</v>
      </c>
      <c r="E17" s="673"/>
      <c r="F17" s="658" t="s">
        <v>260</v>
      </c>
      <c r="G17" s="661">
        <f>C17*D17</f>
        <v>3948</v>
      </c>
      <c r="I17" s="669"/>
    </row>
    <row r="18" spans="1:9" s="668" customFormat="1" ht="26.25" customHeight="1">
      <c r="A18" s="660" t="s">
        <v>478</v>
      </c>
      <c r="B18" s="670" t="s">
        <v>467</v>
      </c>
      <c r="C18" s="666">
        <v>6</v>
      </c>
      <c r="D18" s="670">
        <v>898</v>
      </c>
      <c r="E18" s="673"/>
      <c r="F18" s="658" t="s">
        <v>260</v>
      </c>
      <c r="G18" s="661"/>
      <c r="I18" s="669"/>
    </row>
    <row r="19" spans="1:9" s="668" customFormat="1" ht="13.5">
      <c r="A19" s="675" t="s">
        <v>310</v>
      </c>
      <c r="B19" s="670"/>
      <c r="C19" s="666"/>
      <c r="D19" s="671"/>
      <c r="E19" s="672"/>
      <c r="F19" s="671"/>
      <c r="G19" s="667"/>
      <c r="I19" s="669"/>
    </row>
    <row r="20" spans="1:9" s="668" customFormat="1">
      <c r="A20" s="676" t="s">
        <v>479</v>
      </c>
      <c r="B20" s="670" t="s">
        <v>467</v>
      </c>
      <c r="C20" s="670">
        <v>12</v>
      </c>
      <c r="D20" s="670">
        <v>449</v>
      </c>
      <c r="E20" s="666"/>
      <c r="F20" s="658" t="s">
        <v>260</v>
      </c>
      <c r="G20" s="661">
        <f>C20*D20</f>
        <v>5388</v>
      </c>
      <c r="I20" s="669"/>
    </row>
    <row r="21" spans="1:9" s="668" customFormat="1" ht="18" customHeight="1">
      <c r="A21" s="676" t="s">
        <v>480</v>
      </c>
      <c r="B21" s="670" t="s">
        <v>467</v>
      </c>
      <c r="C21" s="670">
        <v>6</v>
      </c>
      <c r="D21" s="670">
        <v>359</v>
      </c>
      <c r="E21" s="666"/>
      <c r="F21" s="658" t="s">
        <v>260</v>
      </c>
      <c r="G21" s="661">
        <f>C21*D21</f>
        <v>2154</v>
      </c>
      <c r="I21" s="669"/>
    </row>
    <row r="22" spans="1:9" s="654" customFormat="1" ht="26.25" customHeight="1">
      <c r="A22" s="655" t="s">
        <v>270</v>
      </c>
      <c r="B22" s="677"/>
      <c r="C22" s="678"/>
      <c r="D22" s="678"/>
      <c r="E22" s="678"/>
      <c r="F22" s="679"/>
      <c r="G22" s="659"/>
      <c r="H22" s="652"/>
      <c r="I22" s="653"/>
    </row>
    <row r="23" spans="1:9" s="668" customFormat="1">
      <c r="A23" s="680" t="s">
        <v>481</v>
      </c>
      <c r="B23" s="673" t="s">
        <v>482</v>
      </c>
      <c r="C23" s="670">
        <v>36</v>
      </c>
      <c r="D23" s="670">
        <v>51</v>
      </c>
      <c r="E23" s="666"/>
      <c r="F23" s="681" t="s">
        <v>388</v>
      </c>
      <c r="G23" s="661">
        <f t="shared" ref="G23:G28" si="0">C23*D23</f>
        <v>1836</v>
      </c>
      <c r="I23" s="669"/>
    </row>
    <row r="24" spans="1:9" s="668" customFormat="1">
      <c r="A24" s="680" t="s">
        <v>483</v>
      </c>
      <c r="B24" s="673"/>
      <c r="C24" s="670">
        <v>12</v>
      </c>
      <c r="D24" s="670">
        <v>45</v>
      </c>
      <c r="E24" s="666"/>
      <c r="F24" s="681" t="s">
        <v>388</v>
      </c>
      <c r="G24" s="661">
        <f t="shared" si="0"/>
        <v>540</v>
      </c>
      <c r="I24" s="669"/>
    </row>
    <row r="25" spans="1:9" s="668" customFormat="1">
      <c r="A25" s="682" t="s">
        <v>484</v>
      </c>
      <c r="B25" s="673"/>
      <c r="C25" s="670">
        <v>12</v>
      </c>
      <c r="D25" s="670">
        <v>250</v>
      </c>
      <c r="E25" s="666"/>
      <c r="F25" s="681" t="s">
        <v>388</v>
      </c>
      <c r="G25" s="661">
        <f t="shared" si="0"/>
        <v>3000</v>
      </c>
      <c r="I25" s="669"/>
    </row>
    <row r="26" spans="1:9" s="668" customFormat="1">
      <c r="A26" s="682" t="s">
        <v>485</v>
      </c>
      <c r="B26" s="673" t="s">
        <v>482</v>
      </c>
      <c r="C26" s="670">
        <v>24</v>
      </c>
      <c r="D26" s="670">
        <v>65</v>
      </c>
      <c r="E26" s="666"/>
      <c r="F26" s="681" t="s">
        <v>388</v>
      </c>
      <c r="G26" s="661">
        <f t="shared" si="0"/>
        <v>1560</v>
      </c>
      <c r="I26" s="669"/>
    </row>
    <row r="27" spans="1:9" s="668" customFormat="1">
      <c r="A27" s="682" t="s">
        <v>483</v>
      </c>
      <c r="B27" s="673"/>
      <c r="C27" s="670">
        <v>12</v>
      </c>
      <c r="D27" s="670">
        <v>45</v>
      </c>
      <c r="E27" s="666"/>
      <c r="F27" s="681" t="s">
        <v>388</v>
      </c>
      <c r="G27" s="661">
        <f t="shared" si="0"/>
        <v>540</v>
      </c>
      <c r="I27" s="669"/>
    </row>
    <row r="28" spans="1:9" s="668" customFormat="1" ht="25.5">
      <c r="A28" s="680" t="s">
        <v>486</v>
      </c>
      <c r="B28" s="673"/>
      <c r="C28" s="670">
        <v>6</v>
      </c>
      <c r="D28" s="670">
        <v>800</v>
      </c>
      <c r="E28" s="666"/>
      <c r="F28" s="681" t="s">
        <v>388</v>
      </c>
      <c r="G28" s="661">
        <f t="shared" si="0"/>
        <v>4800</v>
      </c>
      <c r="I28" s="669"/>
    </row>
    <row r="29" spans="1:9" s="654" customFormat="1" ht="60.75" customHeight="1">
      <c r="A29" s="655" t="s">
        <v>271</v>
      </c>
      <c r="B29" s="677"/>
      <c r="C29" s="678"/>
      <c r="D29" s="678"/>
      <c r="E29" s="678"/>
      <c r="F29" s="658" t="s">
        <v>385</v>
      </c>
      <c r="G29" s="667">
        <f>8557.59-3846-180</f>
        <v>4531.59</v>
      </c>
      <c r="H29" s="652"/>
      <c r="I29" s="653"/>
    </row>
    <row r="30" spans="1:9" s="668" customFormat="1" ht="13.5">
      <c r="A30" s="683" t="s">
        <v>487</v>
      </c>
      <c r="B30" s="673"/>
      <c r="C30" s="670"/>
      <c r="D30" s="670"/>
      <c r="E30" s="672"/>
      <c r="F30" s="673"/>
      <c r="G30" s="684"/>
      <c r="I30" s="669"/>
    </row>
    <row r="31" spans="1:9" s="686" customFormat="1" ht="22.5">
      <c r="A31" s="682" t="s">
        <v>488</v>
      </c>
      <c r="B31" s="673"/>
      <c r="C31" s="685">
        <v>6</v>
      </c>
      <c r="D31" s="670">
        <v>250</v>
      </c>
      <c r="E31" s="673"/>
      <c r="F31" s="658" t="s">
        <v>385</v>
      </c>
      <c r="G31" s="661">
        <f t="shared" ref="G31:G36" si="1">C31*D31</f>
        <v>1500</v>
      </c>
      <c r="I31" s="687"/>
    </row>
    <row r="32" spans="1:9" s="686" customFormat="1" ht="22.5">
      <c r="A32" s="682" t="s">
        <v>489</v>
      </c>
      <c r="B32" s="673"/>
      <c r="C32" s="685">
        <v>6</v>
      </c>
      <c r="D32" s="670">
        <v>700</v>
      </c>
      <c r="E32" s="673"/>
      <c r="F32" s="658" t="s">
        <v>385</v>
      </c>
      <c r="G32" s="661">
        <f t="shared" si="1"/>
        <v>4200</v>
      </c>
      <c r="I32" s="687"/>
    </row>
    <row r="33" spans="1:9" s="686" customFormat="1" ht="22.5">
      <c r="A33" s="682" t="s">
        <v>490</v>
      </c>
      <c r="B33" s="673"/>
      <c r="C33" s="685">
        <v>6</v>
      </c>
      <c r="D33" s="670">
        <v>200</v>
      </c>
      <c r="E33" s="673"/>
      <c r="F33" s="658" t="s">
        <v>385</v>
      </c>
      <c r="G33" s="661">
        <f t="shared" si="1"/>
        <v>1200</v>
      </c>
      <c r="I33" s="687"/>
    </row>
    <row r="34" spans="1:9" s="686" customFormat="1" ht="22.5">
      <c r="A34" s="682" t="s">
        <v>491</v>
      </c>
      <c r="B34" s="673"/>
      <c r="C34" s="670">
        <v>2</v>
      </c>
      <c r="D34" s="670">
        <v>300</v>
      </c>
      <c r="E34" s="673"/>
      <c r="F34" s="658" t="s">
        <v>385</v>
      </c>
      <c r="G34" s="661">
        <f t="shared" si="1"/>
        <v>600</v>
      </c>
      <c r="I34" s="687"/>
    </row>
    <row r="35" spans="1:9" s="686" customFormat="1" ht="22.5">
      <c r="A35" s="682" t="s">
        <v>492</v>
      </c>
      <c r="B35" s="673"/>
      <c r="C35" s="670">
        <v>6</v>
      </c>
      <c r="D35" s="670">
        <v>500</v>
      </c>
      <c r="E35" s="673"/>
      <c r="F35" s="658" t="s">
        <v>385</v>
      </c>
      <c r="G35" s="661">
        <f t="shared" si="1"/>
        <v>3000</v>
      </c>
      <c r="I35" s="687"/>
    </row>
    <row r="36" spans="1:9" s="686" customFormat="1">
      <c r="A36" s="688" t="s">
        <v>493</v>
      </c>
      <c r="B36" s="673"/>
      <c r="C36" s="689">
        <v>6</v>
      </c>
      <c r="D36" s="689">
        <v>1800</v>
      </c>
      <c r="E36" s="690"/>
      <c r="F36" s="673" t="s">
        <v>261</v>
      </c>
      <c r="G36" s="691">
        <f t="shared" si="1"/>
        <v>10800</v>
      </c>
      <c r="I36" s="687"/>
    </row>
    <row r="37" spans="1:9" s="668" customFormat="1">
      <c r="A37" s="692" t="s">
        <v>453</v>
      </c>
      <c r="B37" s="673"/>
      <c r="C37" s="663"/>
      <c r="D37" s="663"/>
      <c r="E37" s="666"/>
      <c r="F37" s="673"/>
      <c r="G37" s="667"/>
      <c r="I37" s="669"/>
    </row>
    <row r="38" spans="1:9" s="668" customFormat="1" ht="13.5" thickBot="1">
      <c r="A38" s="693" t="s">
        <v>272</v>
      </c>
      <c r="B38" s="694"/>
      <c r="C38" s="695"/>
      <c r="D38" s="695"/>
      <c r="E38" s="696"/>
      <c r="F38" s="694"/>
      <c r="G38" s="697">
        <f>SUM(G6:G37)</f>
        <v>90412.59</v>
      </c>
      <c r="I38" s="66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S94"/>
  <sheetViews>
    <sheetView tabSelected="1" zoomScale="80" zoomScaleNormal="80" workbookViewId="0">
      <pane ySplit="8" topLeftCell="A9" activePane="bottomLeft" state="frozen"/>
      <selection pane="bottomLeft" activeCell="BP80" sqref="A1:BP80"/>
    </sheetView>
  </sheetViews>
  <sheetFormatPr defaultColWidth="8.85546875" defaultRowHeight="18"/>
  <cols>
    <col min="1" max="1" width="2.85546875" style="84" customWidth="1"/>
    <col min="2" max="2" width="26.7109375" style="116" hidden="1" customWidth="1"/>
    <col min="3" max="3" width="32.5703125" style="117" hidden="1" customWidth="1"/>
    <col min="4" max="4" width="49.42578125" style="117" customWidth="1"/>
    <col min="5" max="5" width="9.140625" style="117" hidden="1" customWidth="1"/>
    <col min="6" max="21" width="9.140625" style="118" hidden="1" customWidth="1"/>
    <col min="22" max="27" width="9.140625" style="118" customWidth="1"/>
    <col min="28" max="28" width="21.140625" style="117" bestFit="1" customWidth="1"/>
    <col min="29" max="29" width="21.7109375" style="117" customWidth="1"/>
    <col min="30" max="30" width="0.140625" style="153" customWidth="1"/>
    <col min="31" max="31" width="22" style="839" customWidth="1"/>
    <col min="32" max="32" width="30" style="118" bestFit="1" customWidth="1"/>
    <col min="33" max="33" width="0.140625" style="153" hidden="1" customWidth="1"/>
    <col min="34" max="34" width="11.140625" style="153" hidden="1" customWidth="1"/>
    <col min="35" max="35" width="14" style="130" hidden="1" customWidth="1"/>
    <col min="36" max="36" width="13.42578125" style="130" hidden="1" customWidth="1"/>
    <col min="37" max="39" width="12.5703125" style="128" hidden="1" customWidth="1"/>
    <col min="40" max="40" width="11" style="128" hidden="1" customWidth="1"/>
    <col min="41" max="42" width="11.42578125" style="128" hidden="1" customWidth="1"/>
    <col min="43" max="43" width="13.140625" style="275" hidden="1" customWidth="1"/>
    <col min="44" max="44" width="13.42578125" style="128" hidden="1" customWidth="1"/>
    <col min="45" max="46" width="14.85546875" style="128" hidden="1" customWidth="1"/>
    <col min="47" max="47" width="0.140625" style="128" hidden="1" customWidth="1"/>
    <col min="48" max="48" width="17.7109375" style="128" hidden="1" customWidth="1"/>
    <col min="49" max="49" width="10" style="386" hidden="1" customWidth="1"/>
    <col min="50" max="50" width="23" style="128" hidden="1" customWidth="1"/>
    <col min="51" max="51" width="18.42578125" style="103" hidden="1" customWidth="1"/>
    <col min="52" max="52" width="14.85546875" style="128" hidden="1" customWidth="1"/>
    <col min="53" max="53" width="17.28515625" style="84" hidden="1" customWidth="1"/>
    <col min="54" max="54" width="10.5703125" style="594" hidden="1" customWidth="1"/>
    <col min="55" max="55" width="3.5703125" style="594" hidden="1" customWidth="1"/>
    <col min="56" max="56" width="7.42578125" style="84" hidden="1" customWidth="1"/>
    <col min="57" max="57" width="11.42578125" style="84" hidden="1" customWidth="1"/>
    <col min="58" max="58" width="24.140625" style="594" hidden="1" customWidth="1"/>
    <col min="59" max="59" width="9" style="84" hidden="1" customWidth="1"/>
    <col min="60" max="60" width="10" style="84" hidden="1" customWidth="1"/>
    <col min="61" max="61" width="12.85546875" style="84" hidden="1" customWidth="1"/>
    <col min="62" max="63" width="11.5703125" style="84" hidden="1" customWidth="1"/>
    <col min="64" max="64" width="5.85546875" style="84" hidden="1" customWidth="1"/>
    <col min="65" max="67" width="0" style="84" hidden="1" customWidth="1"/>
    <col min="68" max="68" width="13.7109375" style="839" customWidth="1"/>
    <col min="69" max="69" width="13.7109375" style="128" hidden="1" customWidth="1"/>
    <col min="70" max="70" width="14.5703125" style="84" customWidth="1"/>
    <col min="71" max="71" width="11.28515625" style="84" customWidth="1"/>
    <col min="72" max="16384" width="8.85546875" style="84"/>
  </cols>
  <sheetData>
    <row r="1" spans="2:97">
      <c r="B1" s="710" t="s">
        <v>495</v>
      </c>
      <c r="AE1" s="835"/>
      <c r="BP1" s="835"/>
    </row>
    <row r="2" spans="2:97" s="87" customFormat="1">
      <c r="B2" s="1143" t="s">
        <v>562</v>
      </c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  <c r="T2" s="1143"/>
      <c r="U2" s="1143"/>
      <c r="V2" s="1143"/>
      <c r="W2" s="1143"/>
      <c r="X2" s="1143"/>
      <c r="Y2" s="1143"/>
      <c r="Z2" s="1143"/>
      <c r="AA2" s="1143"/>
      <c r="AB2" s="1143"/>
      <c r="AC2" s="1143"/>
      <c r="AD2" s="1143"/>
      <c r="AE2" s="1143"/>
      <c r="AF2" s="1143"/>
      <c r="AG2" s="1143"/>
      <c r="AH2" s="1143"/>
      <c r="AI2" s="1143"/>
      <c r="AJ2" s="1143"/>
      <c r="AK2" s="1143"/>
      <c r="AL2" s="734"/>
      <c r="AM2" s="734"/>
      <c r="AN2" s="734"/>
      <c r="AO2" s="734"/>
      <c r="AP2" s="734"/>
      <c r="AQ2" s="271"/>
      <c r="AR2" s="734"/>
      <c r="AS2" s="734"/>
      <c r="AT2" s="734"/>
      <c r="AU2" s="734"/>
      <c r="AV2" s="734"/>
      <c r="AW2" s="381"/>
      <c r="AX2" s="734"/>
      <c r="AY2" s="134"/>
      <c r="AZ2" s="86"/>
      <c r="BB2" s="594"/>
      <c r="BC2" s="594"/>
      <c r="BF2" s="594"/>
      <c r="BP2" s="831"/>
      <c r="BQ2" s="734"/>
      <c r="BR2" s="90"/>
      <c r="BS2" s="91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5"/>
    </row>
    <row r="3" spans="2:97" s="87" customFormat="1">
      <c r="B3" s="1144" t="s">
        <v>500</v>
      </c>
      <c r="C3" s="1144"/>
      <c r="D3" s="1144"/>
      <c r="E3" s="1144"/>
      <c r="F3" s="1144"/>
      <c r="G3" s="1144"/>
      <c r="H3" s="1144"/>
      <c r="I3" s="1144"/>
      <c r="J3" s="1144"/>
      <c r="K3" s="1144"/>
      <c r="L3" s="1144"/>
      <c r="M3" s="1144"/>
      <c r="N3" s="1144"/>
      <c r="O3" s="1144"/>
      <c r="P3" s="1144"/>
      <c r="Q3" s="1144"/>
      <c r="R3" s="1144"/>
      <c r="S3" s="1144"/>
      <c r="T3" s="1144"/>
      <c r="U3" s="1144"/>
      <c r="V3" s="1144"/>
      <c r="W3" s="1144"/>
      <c r="X3" s="1144"/>
      <c r="Y3" s="1144"/>
      <c r="Z3" s="1144"/>
      <c r="AA3" s="1144"/>
      <c r="AB3" s="1144"/>
      <c r="AC3" s="1144"/>
      <c r="AD3" s="1144"/>
      <c r="AE3" s="1144"/>
      <c r="AF3" s="1144"/>
      <c r="AG3" s="1144"/>
      <c r="AH3" s="1144"/>
      <c r="AI3" s="1144"/>
      <c r="AJ3" s="1144"/>
      <c r="AK3" s="1144"/>
      <c r="AL3" s="735"/>
      <c r="AM3" s="735"/>
      <c r="AN3" s="735"/>
      <c r="AO3" s="735"/>
      <c r="AP3" s="735"/>
      <c r="AQ3" s="272"/>
      <c r="AR3" s="735"/>
      <c r="AS3" s="735"/>
      <c r="AT3" s="735"/>
      <c r="AU3" s="735"/>
      <c r="AV3" s="735"/>
      <c r="AW3" s="382"/>
      <c r="AX3" s="735"/>
      <c r="AY3" s="121"/>
      <c r="AZ3" s="127"/>
      <c r="BB3" s="594"/>
      <c r="BC3" s="594"/>
      <c r="BF3" s="594"/>
      <c r="BP3" s="832"/>
      <c r="BQ3" s="735"/>
      <c r="BR3" s="90"/>
      <c r="BS3" s="91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5"/>
    </row>
    <row r="4" spans="2:97" s="87" customFormat="1" ht="18" customHeight="1">
      <c r="B4" s="749"/>
      <c r="C4" s="749"/>
      <c r="D4" s="1227"/>
      <c r="E4" s="1227"/>
      <c r="F4" s="1227"/>
      <c r="G4" s="1227"/>
      <c r="H4" s="1227"/>
      <c r="I4" s="1227"/>
      <c r="J4" s="1227"/>
      <c r="K4" s="1227"/>
      <c r="L4" s="1227"/>
      <c r="M4" s="1227"/>
      <c r="N4" s="1227"/>
      <c r="O4" s="1227"/>
      <c r="P4" s="1227"/>
      <c r="Q4" s="1227"/>
      <c r="R4" s="1227"/>
      <c r="S4" s="1227"/>
      <c r="T4" s="1227"/>
      <c r="U4" s="1227"/>
      <c r="V4" s="1227"/>
      <c r="W4" s="1227"/>
      <c r="X4" s="1227"/>
      <c r="Y4" s="1227"/>
      <c r="Z4" s="1227"/>
      <c r="AA4" s="1227"/>
      <c r="AB4" s="1227"/>
      <c r="AC4" s="1227"/>
      <c r="AD4" s="1227"/>
      <c r="AE4" s="1227"/>
      <c r="AF4" s="1227"/>
      <c r="AG4" s="1227"/>
      <c r="AH4" s="1227"/>
      <c r="AI4" s="1227"/>
      <c r="AJ4" s="1227"/>
      <c r="AK4" s="1227"/>
      <c r="AL4" s="1227"/>
      <c r="AM4" s="1227"/>
      <c r="AN4" s="1227"/>
      <c r="AO4" s="1227"/>
      <c r="AP4" s="1227"/>
      <c r="AQ4" s="1227"/>
      <c r="AR4" s="1227"/>
      <c r="AS4" s="1227"/>
      <c r="AT4" s="1227"/>
      <c r="AU4" s="1227"/>
      <c r="AV4" s="1227"/>
      <c r="AW4" s="1227"/>
      <c r="AX4" s="1227"/>
      <c r="AY4" s="1227"/>
      <c r="AZ4" s="1227"/>
      <c r="BA4" s="1227"/>
      <c r="BB4" s="1227"/>
      <c r="BC4" s="1227"/>
      <c r="BD4" s="1227"/>
      <c r="BE4" s="1227"/>
      <c r="BF4" s="1227"/>
      <c r="BG4" s="1227"/>
      <c r="BH4" s="1227"/>
      <c r="BI4" s="1227"/>
      <c r="BJ4" s="1227"/>
      <c r="BK4" s="1227"/>
      <c r="BL4" s="1227"/>
      <c r="BM4" s="1227"/>
      <c r="BN4" s="1227"/>
      <c r="BO4" s="1227"/>
      <c r="BP4" s="1227"/>
      <c r="BQ4" s="749"/>
      <c r="BR4" s="90"/>
      <c r="BS4" s="91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5"/>
    </row>
    <row r="5" spans="2:97" s="87" customFormat="1" ht="18" customHeight="1">
      <c r="B5" s="96" t="s">
        <v>249</v>
      </c>
      <c r="C5" s="85"/>
      <c r="D5" s="1227"/>
      <c r="E5" s="1227"/>
      <c r="F5" s="1227"/>
      <c r="G5" s="1227"/>
      <c r="H5" s="1227"/>
      <c r="I5" s="1227"/>
      <c r="J5" s="1227"/>
      <c r="K5" s="1227"/>
      <c r="L5" s="1227"/>
      <c r="M5" s="1227"/>
      <c r="N5" s="1227"/>
      <c r="O5" s="1227"/>
      <c r="P5" s="1227"/>
      <c r="Q5" s="1227"/>
      <c r="R5" s="1227"/>
      <c r="S5" s="1227"/>
      <c r="T5" s="1227"/>
      <c r="U5" s="1227"/>
      <c r="V5" s="1227"/>
      <c r="W5" s="1227"/>
      <c r="X5" s="1227"/>
      <c r="Y5" s="1227"/>
      <c r="Z5" s="1227"/>
      <c r="AA5" s="1227"/>
      <c r="AB5" s="1227"/>
      <c r="AC5" s="1227"/>
      <c r="AD5" s="1227"/>
      <c r="AE5" s="1227"/>
      <c r="AF5" s="1227"/>
      <c r="AG5" s="1227"/>
      <c r="AH5" s="1227"/>
      <c r="AI5" s="1227"/>
      <c r="AJ5" s="1227"/>
      <c r="AK5" s="1227"/>
      <c r="AL5" s="1227"/>
      <c r="AM5" s="1227"/>
      <c r="AN5" s="1227"/>
      <c r="AO5" s="1227"/>
      <c r="AP5" s="1227"/>
      <c r="AQ5" s="1227"/>
      <c r="AR5" s="1227"/>
      <c r="AS5" s="1227"/>
      <c r="AT5" s="1227"/>
      <c r="AU5" s="1227"/>
      <c r="AV5" s="1227"/>
      <c r="AW5" s="1227"/>
      <c r="AX5" s="1227"/>
      <c r="AY5" s="1227"/>
      <c r="AZ5" s="1227"/>
      <c r="BA5" s="1227"/>
      <c r="BB5" s="1227"/>
      <c r="BC5" s="1227"/>
      <c r="BD5" s="1227"/>
      <c r="BE5" s="1227"/>
      <c r="BF5" s="1227"/>
      <c r="BG5" s="1227"/>
      <c r="BH5" s="1227"/>
      <c r="BI5" s="1227"/>
      <c r="BJ5" s="1227"/>
      <c r="BK5" s="1227"/>
      <c r="BL5" s="1227"/>
      <c r="BM5" s="1227"/>
      <c r="BN5" s="1227"/>
      <c r="BO5" s="1227"/>
      <c r="BP5" s="1227"/>
      <c r="BQ5" s="178"/>
      <c r="BR5" s="90"/>
      <c r="BS5" s="91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5"/>
    </row>
    <row r="6" spans="2:97" ht="13.5" thickBot="1">
      <c r="AB6" s="200"/>
      <c r="AC6" s="200"/>
      <c r="AD6" s="119"/>
      <c r="AE6" s="1083" t="s">
        <v>457</v>
      </c>
      <c r="AF6" s="1063"/>
      <c r="AG6" s="1225"/>
      <c r="AH6" s="1225"/>
      <c r="AI6" s="1225"/>
      <c r="AJ6" s="1225"/>
      <c r="AK6" s="1225"/>
      <c r="AL6" s="1084"/>
      <c r="AM6" s="1084"/>
      <c r="AN6" s="1084"/>
      <c r="AO6" s="1084"/>
      <c r="AP6" s="1084"/>
      <c r="AQ6" s="1085"/>
      <c r="AR6" s="1084"/>
      <c r="AS6" s="1084"/>
      <c r="AT6" s="1084"/>
      <c r="AU6" s="1084"/>
      <c r="AV6" s="1086"/>
      <c r="AW6" s="1087"/>
      <c r="AX6" s="179"/>
      <c r="AY6" s="1088"/>
      <c r="AZ6" s="119"/>
      <c r="BA6" s="1089"/>
      <c r="BP6" s="1090" t="s">
        <v>457</v>
      </c>
      <c r="BQ6" s="743" t="s">
        <v>457</v>
      </c>
    </row>
    <row r="7" spans="2:97" s="137" customFormat="1" ht="90" thickTop="1">
      <c r="B7" s="1147" t="s">
        <v>253</v>
      </c>
      <c r="C7" s="1150" t="s">
        <v>254</v>
      </c>
      <c r="D7" s="1150" t="s">
        <v>255</v>
      </c>
      <c r="E7" s="736" t="s">
        <v>15</v>
      </c>
      <c r="F7" s="1159" t="s">
        <v>390</v>
      </c>
      <c r="G7" s="1215"/>
      <c r="H7" s="1215"/>
      <c r="I7" s="1215"/>
      <c r="J7" s="1215"/>
      <c r="K7" s="1215"/>
      <c r="L7" s="1215"/>
      <c r="M7" s="1215"/>
      <c r="N7" s="1215"/>
      <c r="O7" s="1215"/>
      <c r="P7" s="1215"/>
      <c r="Q7" s="1215"/>
      <c r="R7" s="1215"/>
      <c r="S7" s="1215"/>
      <c r="T7" s="1215"/>
      <c r="U7" s="1216"/>
      <c r="V7" s="754"/>
      <c r="W7" s="754"/>
      <c r="X7" s="754"/>
      <c r="Y7" s="754"/>
      <c r="Z7" s="754" t="s">
        <v>544</v>
      </c>
      <c r="AA7" s="754" t="s">
        <v>538</v>
      </c>
      <c r="AB7" s="1159" t="s">
        <v>539</v>
      </c>
      <c r="AC7" s="1221" t="s">
        <v>567</v>
      </c>
      <c r="AD7" s="1039"/>
      <c r="AE7" s="1223" t="s">
        <v>568</v>
      </c>
      <c r="AF7" s="1216" t="s">
        <v>256</v>
      </c>
      <c r="AG7" s="431"/>
      <c r="AH7" s="431"/>
      <c r="AI7" s="1161" t="s">
        <v>281</v>
      </c>
      <c r="AJ7" s="1161" t="s">
        <v>258</v>
      </c>
      <c r="AK7" s="1161" t="s">
        <v>259</v>
      </c>
      <c r="AL7" s="740" t="s">
        <v>343</v>
      </c>
      <c r="AM7" s="740" t="s">
        <v>344</v>
      </c>
      <c r="AN7" s="740" t="s">
        <v>345</v>
      </c>
      <c r="AO7" s="740" t="s">
        <v>346</v>
      </c>
      <c r="AP7" s="740" t="s">
        <v>351</v>
      </c>
      <c r="AQ7" s="723" t="s">
        <v>347</v>
      </c>
      <c r="AR7" s="740" t="s">
        <v>349</v>
      </c>
      <c r="AS7" s="740" t="s">
        <v>352</v>
      </c>
      <c r="AT7" s="740" t="s">
        <v>348</v>
      </c>
      <c r="AU7" s="1207" t="s">
        <v>383</v>
      </c>
      <c r="AV7" s="1161" t="s">
        <v>384</v>
      </c>
      <c r="AW7" s="724" t="s">
        <v>330</v>
      </c>
      <c r="AX7" s="725"/>
      <c r="AY7" s="725" t="s">
        <v>279</v>
      </c>
      <c r="AZ7" s="726"/>
      <c r="BA7" s="1161" t="s">
        <v>459</v>
      </c>
      <c r="BB7" s="727"/>
      <c r="BC7" s="727"/>
      <c r="BD7" s="728"/>
      <c r="BE7" s="728"/>
      <c r="BF7" s="729"/>
      <c r="BG7" s="728"/>
      <c r="BH7" s="728"/>
      <c r="BI7" s="728"/>
      <c r="BJ7" s="728"/>
      <c r="BK7" s="728"/>
      <c r="BL7" s="728"/>
      <c r="BM7" s="728"/>
      <c r="BN7" s="728"/>
      <c r="BO7" s="728"/>
      <c r="BP7" s="1219" t="s">
        <v>561</v>
      </c>
      <c r="BQ7" s="1207" t="s">
        <v>496</v>
      </c>
    </row>
    <row r="8" spans="2:97" s="137" customFormat="1" ht="13.5" thickBot="1">
      <c r="B8" s="1148"/>
      <c r="C8" s="1151"/>
      <c r="D8" s="1152"/>
      <c r="E8" s="774"/>
      <c r="F8" s="775" t="s">
        <v>501</v>
      </c>
      <c r="G8" s="737" t="s">
        <v>502</v>
      </c>
      <c r="H8" s="737" t="s">
        <v>503</v>
      </c>
      <c r="I8" s="737" t="s">
        <v>503</v>
      </c>
      <c r="J8" s="737" t="s">
        <v>504</v>
      </c>
      <c r="K8" s="737" t="s">
        <v>505</v>
      </c>
      <c r="L8" s="737" t="s">
        <v>507</v>
      </c>
      <c r="M8" s="737" t="s">
        <v>506</v>
      </c>
      <c r="N8" s="737" t="s">
        <v>507</v>
      </c>
      <c r="O8" s="737" t="s">
        <v>508</v>
      </c>
      <c r="P8" s="737" t="s">
        <v>394</v>
      </c>
      <c r="Q8" s="737" t="s">
        <v>509</v>
      </c>
      <c r="R8" s="737" t="s">
        <v>393</v>
      </c>
      <c r="S8" s="737" t="s">
        <v>394</v>
      </c>
      <c r="T8" s="737" t="s">
        <v>395</v>
      </c>
      <c r="U8" s="738" t="s">
        <v>395</v>
      </c>
      <c r="V8" s="751" t="s">
        <v>563</v>
      </c>
      <c r="W8" s="751" t="s">
        <v>564</v>
      </c>
      <c r="X8" s="751" t="s">
        <v>565</v>
      </c>
      <c r="Y8" s="751" t="s">
        <v>566</v>
      </c>
      <c r="Z8" s="751"/>
      <c r="AA8" s="751"/>
      <c r="AB8" s="1160"/>
      <c r="AC8" s="1222"/>
      <c r="AD8" s="750"/>
      <c r="AE8" s="1224"/>
      <c r="AF8" s="1226"/>
      <c r="AG8" s="737"/>
      <c r="AH8" s="737"/>
      <c r="AI8" s="1163"/>
      <c r="AJ8" s="1163"/>
      <c r="AK8" s="1163"/>
      <c r="AL8" s="741"/>
      <c r="AM8" s="741"/>
      <c r="AN8" s="741"/>
      <c r="AO8" s="741"/>
      <c r="AP8" s="741"/>
      <c r="AQ8" s="776"/>
      <c r="AR8" s="741"/>
      <c r="AS8" s="741"/>
      <c r="AT8" s="741"/>
      <c r="AU8" s="1208"/>
      <c r="AV8" s="1163"/>
      <c r="AW8" s="777"/>
      <c r="AX8" s="778"/>
      <c r="AY8" s="778"/>
      <c r="AZ8" s="779"/>
      <c r="BA8" s="1163"/>
      <c r="BB8" s="780"/>
      <c r="BC8" s="780"/>
      <c r="BD8" s="781"/>
      <c r="BE8" s="781"/>
      <c r="BF8" s="782"/>
      <c r="BG8" s="781"/>
      <c r="BH8" s="781"/>
      <c r="BI8" s="781"/>
      <c r="BJ8" s="781"/>
      <c r="BK8" s="781"/>
      <c r="BL8" s="781"/>
      <c r="BM8" s="781"/>
      <c r="BN8" s="781"/>
      <c r="BO8" s="781"/>
      <c r="BP8" s="1220"/>
      <c r="BQ8" s="1209"/>
    </row>
    <row r="9" spans="2:97" ht="13.5" thickBot="1">
      <c r="B9" s="772" t="s">
        <v>282</v>
      </c>
      <c r="C9" s="773"/>
      <c r="D9" s="976" t="s">
        <v>524</v>
      </c>
      <c r="E9" s="977"/>
      <c r="F9" s="977"/>
      <c r="G9" s="977"/>
      <c r="H9" s="977"/>
      <c r="I9" s="978" t="s">
        <v>408</v>
      </c>
      <c r="J9" s="977"/>
      <c r="K9" s="977"/>
      <c r="L9" s="977"/>
      <c r="M9" s="977"/>
      <c r="N9" s="977"/>
      <c r="O9" s="977"/>
      <c r="P9" s="977"/>
      <c r="Q9" s="977"/>
      <c r="R9" s="977"/>
      <c r="S9" s="977"/>
      <c r="T9" s="977"/>
      <c r="U9" s="977"/>
      <c r="V9" s="978" t="s">
        <v>408</v>
      </c>
      <c r="W9" s="977"/>
      <c r="X9" s="977"/>
      <c r="Y9" s="977"/>
      <c r="Z9" s="977"/>
      <c r="AA9" s="977"/>
      <c r="AB9" s="1021"/>
      <c r="AC9" s="1040"/>
      <c r="AD9" s="915"/>
      <c r="AE9" s="998"/>
      <c r="AF9" s="1064" t="s">
        <v>552</v>
      </c>
      <c r="AG9" s="977"/>
      <c r="AH9" s="977"/>
      <c r="AI9" s="977"/>
      <c r="AJ9" s="977"/>
      <c r="AK9" s="977"/>
      <c r="AL9" s="979"/>
      <c r="AM9" s="979"/>
      <c r="AN9" s="979"/>
      <c r="AO9" s="979"/>
      <c r="AP9" s="980"/>
      <c r="AQ9" s="981"/>
      <c r="AR9" s="979"/>
      <c r="AS9" s="982"/>
      <c r="AT9" s="979"/>
      <c r="AU9" s="979"/>
      <c r="AV9" s="979"/>
      <c r="AW9" s="983"/>
      <c r="AX9" s="979"/>
      <c r="AY9" s="979"/>
      <c r="AZ9" s="979"/>
      <c r="BA9" s="979"/>
      <c r="BB9" s="984"/>
      <c r="BC9" s="984"/>
      <c r="BD9" s="985"/>
      <c r="BE9" s="985"/>
      <c r="BF9" s="984"/>
      <c r="BG9" s="985"/>
      <c r="BH9" s="985"/>
      <c r="BI9" s="985"/>
      <c r="BJ9" s="985"/>
      <c r="BK9" s="985"/>
      <c r="BL9" s="985"/>
      <c r="BM9" s="985"/>
      <c r="BN9" s="985"/>
      <c r="BO9" s="985"/>
      <c r="BP9" s="986"/>
      <c r="BQ9" s="163"/>
    </row>
    <row r="10" spans="2:97" ht="12.75">
      <c r="B10" s="813"/>
      <c r="C10" s="814"/>
      <c r="D10" s="953" t="s">
        <v>557</v>
      </c>
      <c r="E10" s="784"/>
      <c r="F10" s="784"/>
      <c r="G10" s="784"/>
      <c r="H10" s="784"/>
      <c r="I10" s="812"/>
      <c r="J10" s="784"/>
      <c r="K10" s="784"/>
      <c r="L10" s="784"/>
      <c r="M10" s="784"/>
      <c r="N10" s="784"/>
      <c r="O10" s="784"/>
      <c r="P10" s="784"/>
      <c r="Q10" s="784"/>
      <c r="R10" s="784"/>
      <c r="S10" s="784"/>
      <c r="T10" s="784"/>
      <c r="U10" s="784"/>
      <c r="V10" s="784"/>
      <c r="W10" s="784"/>
      <c r="X10" s="784"/>
      <c r="Y10" s="784"/>
      <c r="Z10" s="843"/>
      <c r="AA10" s="843"/>
      <c r="AB10" s="1022">
        <v>1500</v>
      </c>
      <c r="AC10" s="1041"/>
      <c r="AD10" s="843"/>
      <c r="AE10" s="987"/>
      <c r="AF10" s="1065"/>
      <c r="AG10" s="784"/>
      <c r="AH10" s="784"/>
      <c r="AI10" s="784"/>
      <c r="AJ10" s="784"/>
      <c r="AK10" s="784"/>
      <c r="AL10" s="786"/>
      <c r="AM10" s="786"/>
      <c r="AN10" s="786"/>
      <c r="AO10" s="786"/>
      <c r="AP10" s="787"/>
      <c r="AQ10" s="788"/>
      <c r="AR10" s="786"/>
      <c r="AS10" s="789"/>
      <c r="AT10" s="786"/>
      <c r="AU10" s="786"/>
      <c r="AV10" s="786"/>
      <c r="AW10" s="790"/>
      <c r="AX10" s="786"/>
      <c r="AY10" s="786"/>
      <c r="AZ10" s="786"/>
      <c r="BA10" s="786"/>
      <c r="BB10" s="791"/>
      <c r="BC10" s="791"/>
      <c r="BD10" s="792"/>
      <c r="BE10" s="792"/>
      <c r="BF10" s="791"/>
      <c r="BG10" s="792"/>
      <c r="BH10" s="792"/>
      <c r="BI10" s="792"/>
      <c r="BJ10" s="792"/>
      <c r="BK10" s="792"/>
      <c r="BL10" s="792"/>
      <c r="BM10" s="792"/>
      <c r="BN10" s="792"/>
      <c r="BO10" s="792"/>
      <c r="BP10" s="987"/>
      <c r="BQ10" s="975"/>
    </row>
    <row r="11" spans="2:97" ht="12.75">
      <c r="B11" s="813"/>
      <c r="C11" s="814"/>
      <c r="D11" s="988" t="s">
        <v>540</v>
      </c>
      <c r="E11" s="784"/>
      <c r="F11" s="784"/>
      <c r="G11" s="784"/>
      <c r="H11" s="784"/>
      <c r="I11" s="812"/>
      <c r="J11" s="784"/>
      <c r="K11" s="784"/>
      <c r="L11" s="784"/>
      <c r="M11" s="784"/>
      <c r="N11" s="784"/>
      <c r="O11" s="784"/>
      <c r="P11" s="784"/>
      <c r="Q11" s="784"/>
      <c r="R11" s="784"/>
      <c r="S11" s="784"/>
      <c r="T11" s="784"/>
      <c r="U11" s="784"/>
      <c r="V11" s="784"/>
      <c r="W11" s="784"/>
      <c r="X11" s="784"/>
      <c r="Y11" s="784"/>
      <c r="Z11" s="843"/>
      <c r="AA11" s="843"/>
      <c r="AB11" s="1022">
        <v>1000</v>
      </c>
      <c r="AC11" s="1041"/>
      <c r="AD11" s="843"/>
      <c r="AE11" s="987"/>
      <c r="AF11" s="1065"/>
      <c r="AG11" s="784"/>
      <c r="AH11" s="784"/>
      <c r="AI11" s="784"/>
      <c r="AJ11" s="784"/>
      <c r="AK11" s="784"/>
      <c r="AL11" s="786"/>
      <c r="AM11" s="786"/>
      <c r="AN11" s="786"/>
      <c r="AO11" s="786"/>
      <c r="AP11" s="787"/>
      <c r="AQ11" s="788"/>
      <c r="AR11" s="786"/>
      <c r="AS11" s="789"/>
      <c r="AT11" s="786"/>
      <c r="AU11" s="786"/>
      <c r="AV11" s="786"/>
      <c r="AW11" s="790"/>
      <c r="AX11" s="786"/>
      <c r="AY11" s="786"/>
      <c r="AZ11" s="786"/>
      <c r="BA11" s="786"/>
      <c r="BB11" s="791"/>
      <c r="BC11" s="791"/>
      <c r="BD11" s="792"/>
      <c r="BE11" s="792"/>
      <c r="BF11" s="791"/>
      <c r="BG11" s="792"/>
      <c r="BH11" s="792"/>
      <c r="BI11" s="792"/>
      <c r="BJ11" s="792"/>
      <c r="BK11" s="792"/>
      <c r="BL11" s="792"/>
      <c r="BM11" s="792"/>
      <c r="BN11" s="792"/>
      <c r="BO11" s="792"/>
      <c r="BP11" s="987"/>
      <c r="BQ11" s="975"/>
    </row>
    <row r="12" spans="2:97" ht="12.75">
      <c r="B12" s="813"/>
      <c r="C12" s="814"/>
      <c r="D12" s="988" t="s">
        <v>531</v>
      </c>
      <c r="E12" s="784"/>
      <c r="F12" s="784"/>
      <c r="G12" s="784"/>
      <c r="H12" s="784"/>
      <c r="I12" s="812"/>
      <c r="J12" s="784"/>
      <c r="K12" s="784"/>
      <c r="L12" s="784"/>
      <c r="M12" s="784"/>
      <c r="N12" s="784"/>
      <c r="O12" s="784"/>
      <c r="P12" s="784"/>
      <c r="Q12" s="784"/>
      <c r="R12" s="784"/>
      <c r="S12" s="784"/>
      <c r="T12" s="784"/>
      <c r="U12" s="784"/>
      <c r="V12" s="784"/>
      <c r="W12" s="784"/>
      <c r="X12" s="784"/>
      <c r="Y12" s="784"/>
      <c r="Z12" s="843">
        <v>2</v>
      </c>
      <c r="AA12" s="843">
        <v>30</v>
      </c>
      <c r="AB12" s="1022">
        <v>60</v>
      </c>
      <c r="AC12" s="1041"/>
      <c r="AD12" s="843"/>
      <c r="AE12" s="987"/>
      <c r="AF12" s="1065"/>
      <c r="AG12" s="784"/>
      <c r="AH12" s="784"/>
      <c r="AI12" s="784"/>
      <c r="AJ12" s="784"/>
      <c r="AK12" s="784"/>
      <c r="AL12" s="786"/>
      <c r="AM12" s="786"/>
      <c r="AN12" s="786"/>
      <c r="AO12" s="786"/>
      <c r="AP12" s="787"/>
      <c r="AQ12" s="788"/>
      <c r="AR12" s="786"/>
      <c r="AS12" s="789"/>
      <c r="AT12" s="786"/>
      <c r="AU12" s="786"/>
      <c r="AV12" s="786"/>
      <c r="AW12" s="790"/>
      <c r="AX12" s="786"/>
      <c r="AY12" s="786"/>
      <c r="AZ12" s="786"/>
      <c r="BA12" s="786"/>
      <c r="BB12" s="791"/>
      <c r="BC12" s="791"/>
      <c r="BD12" s="792"/>
      <c r="BE12" s="792"/>
      <c r="BF12" s="791"/>
      <c r="BG12" s="792"/>
      <c r="BH12" s="792"/>
      <c r="BI12" s="792"/>
      <c r="BJ12" s="792"/>
      <c r="BK12" s="792"/>
      <c r="BL12" s="792"/>
      <c r="BM12" s="792"/>
      <c r="BN12" s="792"/>
      <c r="BO12" s="792"/>
      <c r="BP12" s="987"/>
      <c r="BQ12" s="975"/>
    </row>
    <row r="13" spans="2:97" ht="12.75">
      <c r="B13" s="813"/>
      <c r="C13" s="814"/>
      <c r="D13" s="988" t="s">
        <v>542</v>
      </c>
      <c r="E13" s="784"/>
      <c r="F13" s="784"/>
      <c r="G13" s="784"/>
      <c r="H13" s="784"/>
      <c r="I13" s="812"/>
      <c r="J13" s="784"/>
      <c r="K13" s="784"/>
      <c r="L13" s="784"/>
      <c r="M13" s="784"/>
      <c r="N13" s="784"/>
      <c r="O13" s="784"/>
      <c r="P13" s="784"/>
      <c r="Q13" s="784"/>
      <c r="R13" s="784"/>
      <c r="S13" s="784"/>
      <c r="T13" s="784"/>
      <c r="U13" s="784"/>
      <c r="V13" s="784"/>
      <c r="W13" s="784"/>
      <c r="X13" s="784"/>
      <c r="Y13" s="784"/>
      <c r="Z13" s="843">
        <v>15</v>
      </c>
      <c r="AA13" s="843">
        <v>30</v>
      </c>
      <c r="AB13" s="1022">
        <f>SUM(Z13*AA13)</f>
        <v>450</v>
      </c>
      <c r="AC13" s="1041"/>
      <c r="AD13" s="843"/>
      <c r="AE13" s="987"/>
      <c r="AF13" s="1065"/>
      <c r="AG13" s="784"/>
      <c r="AH13" s="784"/>
      <c r="AI13" s="784"/>
      <c r="AJ13" s="784"/>
      <c r="AK13" s="784"/>
      <c r="AL13" s="786"/>
      <c r="AM13" s="786"/>
      <c r="AN13" s="786"/>
      <c r="AO13" s="786"/>
      <c r="AP13" s="787"/>
      <c r="AQ13" s="788"/>
      <c r="AR13" s="786"/>
      <c r="AS13" s="789"/>
      <c r="AT13" s="786"/>
      <c r="AU13" s="786"/>
      <c r="AV13" s="786"/>
      <c r="AW13" s="790"/>
      <c r="AX13" s="786"/>
      <c r="AY13" s="786"/>
      <c r="AZ13" s="786"/>
      <c r="BA13" s="786"/>
      <c r="BB13" s="791"/>
      <c r="BC13" s="791"/>
      <c r="BD13" s="792"/>
      <c r="BE13" s="792"/>
      <c r="BF13" s="791"/>
      <c r="BG13" s="792"/>
      <c r="BH13" s="792"/>
      <c r="BI13" s="792"/>
      <c r="BJ13" s="792"/>
      <c r="BK13" s="792"/>
      <c r="BL13" s="792"/>
      <c r="BM13" s="792"/>
      <c r="BN13" s="792"/>
      <c r="BO13" s="792"/>
      <c r="BP13" s="987"/>
      <c r="BQ13" s="975"/>
    </row>
    <row r="14" spans="2:97" ht="12.75">
      <c r="B14" s="813"/>
      <c r="C14" s="814"/>
      <c r="D14" s="988" t="s">
        <v>532</v>
      </c>
      <c r="E14" s="784"/>
      <c r="F14" s="784"/>
      <c r="G14" s="784"/>
      <c r="H14" s="784"/>
      <c r="I14" s="812"/>
      <c r="J14" s="784"/>
      <c r="K14" s="784"/>
      <c r="L14" s="784"/>
      <c r="M14" s="784"/>
      <c r="N14" s="784"/>
      <c r="O14" s="784"/>
      <c r="P14" s="784"/>
      <c r="Q14" s="784"/>
      <c r="R14" s="784"/>
      <c r="S14" s="784"/>
      <c r="T14" s="784"/>
      <c r="U14" s="784"/>
      <c r="V14" s="784"/>
      <c r="W14" s="784"/>
      <c r="X14" s="784"/>
      <c r="Y14" s="784"/>
      <c r="Z14" s="843"/>
      <c r="AA14" s="843"/>
      <c r="AB14" s="1022">
        <v>225</v>
      </c>
      <c r="AC14" s="1041"/>
      <c r="AD14" s="843"/>
      <c r="AE14" s="987"/>
      <c r="AF14" s="1065"/>
      <c r="AG14" s="784"/>
      <c r="AH14" s="784"/>
      <c r="AI14" s="784"/>
      <c r="AJ14" s="784"/>
      <c r="AK14" s="784"/>
      <c r="AL14" s="786"/>
      <c r="AM14" s="786"/>
      <c r="AN14" s="786"/>
      <c r="AO14" s="786"/>
      <c r="AP14" s="787"/>
      <c r="AQ14" s="788"/>
      <c r="AR14" s="786"/>
      <c r="AS14" s="789"/>
      <c r="AT14" s="786"/>
      <c r="AU14" s="786"/>
      <c r="AV14" s="786"/>
      <c r="AW14" s="790"/>
      <c r="AX14" s="786"/>
      <c r="AY14" s="786"/>
      <c r="AZ14" s="786"/>
      <c r="BA14" s="786"/>
      <c r="BB14" s="791"/>
      <c r="BC14" s="791"/>
      <c r="BD14" s="792"/>
      <c r="BE14" s="792"/>
      <c r="BF14" s="791"/>
      <c r="BG14" s="792"/>
      <c r="BH14" s="792"/>
      <c r="BI14" s="792"/>
      <c r="BJ14" s="792"/>
      <c r="BK14" s="792"/>
      <c r="BL14" s="792"/>
      <c r="BM14" s="792"/>
      <c r="BN14" s="792"/>
      <c r="BO14" s="792"/>
      <c r="BP14" s="987"/>
      <c r="BQ14" s="975"/>
    </row>
    <row r="15" spans="2:97" ht="12.75">
      <c r="B15" s="813"/>
      <c r="C15" s="814"/>
      <c r="D15" s="988" t="s">
        <v>533</v>
      </c>
      <c r="E15" s="784"/>
      <c r="F15" s="784"/>
      <c r="G15" s="784"/>
      <c r="H15" s="784"/>
      <c r="I15" s="812"/>
      <c r="J15" s="784"/>
      <c r="K15" s="784"/>
      <c r="L15" s="784"/>
      <c r="M15" s="784"/>
      <c r="N15" s="784"/>
      <c r="O15" s="784"/>
      <c r="P15" s="784"/>
      <c r="Q15" s="784"/>
      <c r="R15" s="784"/>
      <c r="S15" s="784"/>
      <c r="T15" s="784"/>
      <c r="U15" s="784"/>
      <c r="V15" s="784"/>
      <c r="W15" s="784"/>
      <c r="X15" s="784"/>
      <c r="Y15" s="784"/>
      <c r="Z15" s="843"/>
      <c r="AA15" s="843"/>
      <c r="AB15" s="1022">
        <v>200</v>
      </c>
      <c r="AC15" s="1041"/>
      <c r="AD15" s="843"/>
      <c r="AE15" s="987"/>
      <c r="AF15" s="1065"/>
      <c r="AG15" s="784"/>
      <c r="AH15" s="784"/>
      <c r="AI15" s="784"/>
      <c r="AJ15" s="784"/>
      <c r="AK15" s="784"/>
      <c r="AL15" s="786"/>
      <c r="AM15" s="786"/>
      <c r="AN15" s="786"/>
      <c r="AO15" s="786"/>
      <c r="AP15" s="787"/>
      <c r="AQ15" s="788"/>
      <c r="AR15" s="786"/>
      <c r="AS15" s="789"/>
      <c r="AT15" s="786"/>
      <c r="AU15" s="786"/>
      <c r="AV15" s="786"/>
      <c r="AW15" s="790"/>
      <c r="AX15" s="786"/>
      <c r="AY15" s="786"/>
      <c r="AZ15" s="786"/>
      <c r="BA15" s="786"/>
      <c r="BB15" s="791"/>
      <c r="BC15" s="791"/>
      <c r="BD15" s="792"/>
      <c r="BE15" s="792"/>
      <c r="BF15" s="791"/>
      <c r="BG15" s="792"/>
      <c r="BH15" s="792"/>
      <c r="BI15" s="792"/>
      <c r="BJ15" s="792"/>
      <c r="BK15" s="792"/>
      <c r="BL15" s="792"/>
      <c r="BM15" s="792"/>
      <c r="BN15" s="792"/>
      <c r="BO15" s="792"/>
      <c r="BP15" s="987"/>
      <c r="BQ15" s="975"/>
    </row>
    <row r="16" spans="2:97" ht="25.5">
      <c r="B16" s="813"/>
      <c r="C16" s="814"/>
      <c r="D16" s="988" t="s">
        <v>534</v>
      </c>
      <c r="E16" s="784"/>
      <c r="F16" s="784"/>
      <c r="G16" s="784"/>
      <c r="H16" s="784"/>
      <c r="I16" s="812"/>
      <c r="J16" s="784"/>
      <c r="K16" s="784"/>
      <c r="L16" s="784"/>
      <c r="M16" s="784"/>
      <c r="N16" s="784"/>
      <c r="O16" s="784"/>
      <c r="P16" s="784"/>
      <c r="Q16" s="784"/>
      <c r="R16" s="784"/>
      <c r="S16" s="784"/>
      <c r="T16" s="784"/>
      <c r="U16" s="784"/>
      <c r="V16" s="784"/>
      <c r="W16" s="784"/>
      <c r="X16" s="784"/>
      <c r="Y16" s="784"/>
      <c r="Z16" s="843"/>
      <c r="AA16" s="843"/>
      <c r="AB16" s="1022">
        <v>150</v>
      </c>
      <c r="AC16" s="1041"/>
      <c r="AD16" s="843"/>
      <c r="AE16" s="987"/>
      <c r="AF16" s="1065"/>
      <c r="AG16" s="784"/>
      <c r="AH16" s="784"/>
      <c r="AI16" s="784"/>
      <c r="AJ16" s="784"/>
      <c r="AK16" s="784"/>
      <c r="AL16" s="786"/>
      <c r="AM16" s="786"/>
      <c r="AN16" s="786"/>
      <c r="AO16" s="786"/>
      <c r="AP16" s="787"/>
      <c r="AQ16" s="788"/>
      <c r="AR16" s="786"/>
      <c r="AS16" s="789"/>
      <c r="AT16" s="786"/>
      <c r="AU16" s="786"/>
      <c r="AV16" s="786"/>
      <c r="AW16" s="790"/>
      <c r="AX16" s="786"/>
      <c r="AY16" s="786"/>
      <c r="AZ16" s="786"/>
      <c r="BA16" s="786"/>
      <c r="BB16" s="791"/>
      <c r="BC16" s="791"/>
      <c r="BD16" s="792"/>
      <c r="BE16" s="792"/>
      <c r="BF16" s="791"/>
      <c r="BG16" s="792"/>
      <c r="BH16" s="792"/>
      <c r="BI16" s="792"/>
      <c r="BJ16" s="792"/>
      <c r="BK16" s="792"/>
      <c r="BL16" s="792"/>
      <c r="BM16" s="792"/>
      <c r="BN16" s="792"/>
      <c r="BO16" s="792"/>
      <c r="BP16" s="987"/>
      <c r="BQ16" s="975"/>
    </row>
    <row r="17" spans="1:73" ht="12.75">
      <c r="B17" s="813"/>
      <c r="C17" s="814"/>
      <c r="D17" s="988" t="s">
        <v>535</v>
      </c>
      <c r="E17" s="784"/>
      <c r="F17" s="784"/>
      <c r="G17" s="784"/>
      <c r="H17" s="784"/>
      <c r="I17" s="812"/>
      <c r="J17" s="784"/>
      <c r="K17" s="784"/>
      <c r="L17" s="784"/>
      <c r="M17" s="784"/>
      <c r="N17" s="784"/>
      <c r="O17" s="784"/>
      <c r="P17" s="784"/>
      <c r="Q17" s="784"/>
      <c r="R17" s="784"/>
      <c r="S17" s="784"/>
      <c r="T17" s="784"/>
      <c r="U17" s="784"/>
      <c r="V17" s="784"/>
      <c r="W17" s="784"/>
      <c r="X17" s="784"/>
      <c r="Y17" s="784"/>
      <c r="Z17" s="843">
        <v>245</v>
      </c>
      <c r="AA17" s="843">
        <v>8</v>
      </c>
      <c r="AB17" s="1022">
        <f>SUM(Z17*AA17)</f>
        <v>1960</v>
      </c>
      <c r="AC17" s="1041"/>
      <c r="AD17" s="843"/>
      <c r="AE17" s="987"/>
      <c r="AF17" s="1065"/>
      <c r="AG17" s="784"/>
      <c r="AH17" s="784"/>
      <c r="AI17" s="784"/>
      <c r="AJ17" s="784"/>
      <c r="AK17" s="784"/>
      <c r="AL17" s="786"/>
      <c r="AM17" s="786"/>
      <c r="AN17" s="786"/>
      <c r="AO17" s="786"/>
      <c r="AP17" s="787"/>
      <c r="AQ17" s="788"/>
      <c r="AR17" s="786"/>
      <c r="AS17" s="789"/>
      <c r="AT17" s="786"/>
      <c r="AU17" s="786"/>
      <c r="AV17" s="786"/>
      <c r="AW17" s="790"/>
      <c r="AX17" s="786"/>
      <c r="AY17" s="786"/>
      <c r="AZ17" s="786"/>
      <c r="BA17" s="786"/>
      <c r="BB17" s="791"/>
      <c r="BC17" s="791"/>
      <c r="BD17" s="792"/>
      <c r="BE17" s="792"/>
      <c r="BF17" s="791"/>
      <c r="BG17" s="792"/>
      <c r="BH17" s="792"/>
      <c r="BI17" s="792"/>
      <c r="BJ17" s="792"/>
      <c r="BK17" s="792"/>
      <c r="BL17" s="792"/>
      <c r="BM17" s="792"/>
      <c r="BN17" s="792"/>
      <c r="BO17" s="792"/>
      <c r="BP17" s="987"/>
      <c r="BQ17" s="975"/>
    </row>
    <row r="18" spans="1:73" ht="12.75">
      <c r="B18" s="813"/>
      <c r="C18" s="814"/>
      <c r="D18" s="988" t="s">
        <v>553</v>
      </c>
      <c r="E18" s="784"/>
      <c r="F18" s="784"/>
      <c r="G18" s="784"/>
      <c r="H18" s="784"/>
      <c r="I18" s="812"/>
      <c r="J18" s="784"/>
      <c r="K18" s="784"/>
      <c r="L18" s="784"/>
      <c r="M18" s="784"/>
      <c r="N18" s="784"/>
      <c r="O18" s="784"/>
      <c r="P18" s="784"/>
      <c r="Q18" s="784"/>
      <c r="R18" s="784"/>
      <c r="S18" s="784"/>
      <c r="T18" s="784"/>
      <c r="U18" s="784"/>
      <c r="V18" s="784"/>
      <c r="W18" s="784"/>
      <c r="X18" s="784"/>
      <c r="Y18" s="784"/>
      <c r="Z18" s="843">
        <v>65</v>
      </c>
      <c r="AA18" s="843">
        <v>16</v>
      </c>
      <c r="AB18" s="1022">
        <f t="shared" ref="AB18:AB19" si="0">SUM(Z18*AA18)</f>
        <v>1040</v>
      </c>
      <c r="AC18" s="1041"/>
      <c r="AD18" s="843"/>
      <c r="AE18" s="987"/>
      <c r="AF18" s="1065"/>
      <c r="AG18" s="784"/>
      <c r="AH18" s="784"/>
      <c r="AI18" s="784"/>
      <c r="AJ18" s="784"/>
      <c r="AK18" s="784"/>
      <c r="AL18" s="786"/>
      <c r="AM18" s="786"/>
      <c r="AN18" s="786"/>
      <c r="AO18" s="786"/>
      <c r="AP18" s="787"/>
      <c r="AQ18" s="788"/>
      <c r="AR18" s="786"/>
      <c r="AS18" s="789"/>
      <c r="AT18" s="786"/>
      <c r="AU18" s="786"/>
      <c r="AV18" s="786"/>
      <c r="AW18" s="790"/>
      <c r="AX18" s="786"/>
      <c r="AY18" s="786"/>
      <c r="AZ18" s="786"/>
      <c r="BA18" s="786"/>
      <c r="BB18" s="791"/>
      <c r="BC18" s="791"/>
      <c r="BD18" s="792"/>
      <c r="BE18" s="792"/>
      <c r="BF18" s="791"/>
      <c r="BG18" s="792"/>
      <c r="BH18" s="792"/>
      <c r="BI18" s="792"/>
      <c r="BJ18" s="792"/>
      <c r="BK18" s="792"/>
      <c r="BL18" s="792"/>
      <c r="BM18" s="792"/>
      <c r="BN18" s="792"/>
      <c r="BO18" s="792"/>
      <c r="BP18" s="987"/>
      <c r="BQ18" s="975"/>
      <c r="BU18" s="842"/>
    </row>
    <row r="19" spans="1:73" ht="12.75">
      <c r="B19" s="813"/>
      <c r="C19" s="814"/>
      <c r="D19" s="988" t="s">
        <v>536</v>
      </c>
      <c r="E19" s="784"/>
      <c r="F19" s="784"/>
      <c r="G19" s="784"/>
      <c r="H19" s="784"/>
      <c r="I19" s="812"/>
      <c r="J19" s="784"/>
      <c r="K19" s="784"/>
      <c r="L19" s="784"/>
      <c r="M19" s="784"/>
      <c r="N19" s="784"/>
      <c r="O19" s="784"/>
      <c r="P19" s="784"/>
      <c r="Q19" s="784"/>
      <c r="R19" s="784"/>
      <c r="S19" s="784"/>
      <c r="T19" s="784"/>
      <c r="U19" s="784"/>
      <c r="V19" s="784"/>
      <c r="W19" s="784"/>
      <c r="X19" s="784"/>
      <c r="Y19" s="784"/>
      <c r="Z19" s="843">
        <v>45</v>
      </c>
      <c r="AA19" s="843">
        <v>8</v>
      </c>
      <c r="AB19" s="1022">
        <f t="shared" si="0"/>
        <v>360</v>
      </c>
      <c r="AC19" s="1041"/>
      <c r="AD19" s="843"/>
      <c r="AE19" s="987"/>
      <c r="AF19" s="1065"/>
      <c r="AG19" s="784"/>
      <c r="AH19" s="784"/>
      <c r="AI19" s="784"/>
      <c r="AJ19" s="784"/>
      <c r="AK19" s="784"/>
      <c r="AL19" s="786"/>
      <c r="AM19" s="786"/>
      <c r="AN19" s="786"/>
      <c r="AO19" s="786"/>
      <c r="AP19" s="787"/>
      <c r="AQ19" s="788"/>
      <c r="AR19" s="786"/>
      <c r="AS19" s="789"/>
      <c r="AT19" s="786"/>
      <c r="AU19" s="786"/>
      <c r="AV19" s="786"/>
      <c r="AW19" s="790"/>
      <c r="AX19" s="786"/>
      <c r="AY19" s="786"/>
      <c r="AZ19" s="786"/>
      <c r="BA19" s="786"/>
      <c r="BB19" s="791"/>
      <c r="BC19" s="791"/>
      <c r="BD19" s="792"/>
      <c r="BE19" s="792"/>
      <c r="BF19" s="791"/>
      <c r="BG19" s="792"/>
      <c r="BH19" s="792"/>
      <c r="BI19" s="792"/>
      <c r="BJ19" s="792"/>
      <c r="BK19" s="792"/>
      <c r="BL19" s="792"/>
      <c r="BM19" s="792"/>
      <c r="BN19" s="792"/>
      <c r="BO19" s="792"/>
      <c r="BP19" s="987"/>
      <c r="BQ19" s="975"/>
    </row>
    <row r="20" spans="1:73" ht="12.75">
      <c r="B20" s="813"/>
      <c r="C20" s="814"/>
      <c r="D20" s="951" t="s">
        <v>537</v>
      </c>
      <c r="E20" s="1011"/>
      <c r="F20" s="1011"/>
      <c r="G20" s="1011"/>
      <c r="H20" s="1011"/>
      <c r="I20" s="1012"/>
      <c r="J20" s="1011"/>
      <c r="K20" s="1011"/>
      <c r="L20" s="1011"/>
      <c r="M20" s="1011"/>
      <c r="N20" s="1011"/>
      <c r="O20" s="1011"/>
      <c r="P20" s="1011"/>
      <c r="Q20" s="1011"/>
      <c r="R20" s="1011"/>
      <c r="S20" s="1011"/>
      <c r="T20" s="1011"/>
      <c r="U20" s="1011"/>
      <c r="V20" s="1011"/>
      <c r="W20" s="1011"/>
      <c r="X20" s="1011"/>
      <c r="Y20" s="1011"/>
      <c r="Z20" s="1010"/>
      <c r="AA20" s="1010"/>
      <c r="AB20" s="1023">
        <v>300</v>
      </c>
      <c r="AC20" s="1042"/>
      <c r="AD20" s="1010"/>
      <c r="AE20" s="1013"/>
      <c r="AF20" s="1066"/>
      <c r="AG20" s="1011"/>
      <c r="AH20" s="1011"/>
      <c r="AI20" s="1011"/>
      <c r="AJ20" s="1011"/>
      <c r="AK20" s="1011"/>
      <c r="AL20" s="1014"/>
      <c r="AM20" s="1014"/>
      <c r="AN20" s="1014"/>
      <c r="AO20" s="1014"/>
      <c r="AP20" s="1015"/>
      <c r="AQ20" s="1016"/>
      <c r="AR20" s="1014"/>
      <c r="AS20" s="1017"/>
      <c r="AT20" s="1014"/>
      <c r="AU20" s="1014"/>
      <c r="AV20" s="1014"/>
      <c r="AW20" s="1018"/>
      <c r="AX20" s="1014"/>
      <c r="AY20" s="1014"/>
      <c r="AZ20" s="1014"/>
      <c r="BA20" s="1014"/>
      <c r="BB20" s="1019"/>
      <c r="BC20" s="1019"/>
      <c r="BD20" s="1020"/>
      <c r="BE20" s="1020"/>
      <c r="BF20" s="1019"/>
      <c r="BG20" s="1020"/>
      <c r="BH20" s="1020"/>
      <c r="BI20" s="1020"/>
      <c r="BJ20" s="1020"/>
      <c r="BK20" s="1020"/>
      <c r="BL20" s="1020"/>
      <c r="BM20" s="1020"/>
      <c r="BN20" s="1020"/>
      <c r="BO20" s="1020"/>
      <c r="BP20" s="1013"/>
      <c r="BQ20" s="975"/>
    </row>
    <row r="21" spans="1:73" ht="13.5" thickBot="1">
      <c r="B21" s="813"/>
      <c r="C21" s="814"/>
      <c r="D21" s="956" t="s">
        <v>541</v>
      </c>
      <c r="E21" s="989"/>
      <c r="F21" s="989"/>
      <c r="G21" s="989"/>
      <c r="H21" s="989"/>
      <c r="I21" s="990"/>
      <c r="J21" s="989"/>
      <c r="K21" s="989"/>
      <c r="L21" s="989"/>
      <c r="M21" s="989"/>
      <c r="N21" s="989"/>
      <c r="O21" s="989"/>
      <c r="P21" s="989"/>
      <c r="Q21" s="989"/>
      <c r="R21" s="989"/>
      <c r="S21" s="989"/>
      <c r="T21" s="989"/>
      <c r="U21" s="989"/>
      <c r="V21" s="989"/>
      <c r="W21" s="989"/>
      <c r="X21" s="989"/>
      <c r="Y21" s="989"/>
      <c r="Z21" s="919"/>
      <c r="AA21" s="919"/>
      <c r="AB21" s="1024">
        <f>SUM(AB10:AB20)</f>
        <v>7245</v>
      </c>
      <c r="AC21" s="1043">
        <f>AB21</f>
        <v>7245</v>
      </c>
      <c r="AD21" s="919"/>
      <c r="AE21" s="997"/>
      <c r="AF21" s="1067"/>
      <c r="AG21" s="989"/>
      <c r="AH21" s="989"/>
      <c r="AI21" s="989"/>
      <c r="AJ21" s="989"/>
      <c r="AK21" s="989"/>
      <c r="AL21" s="991"/>
      <c r="AM21" s="991"/>
      <c r="AN21" s="991"/>
      <c r="AO21" s="991"/>
      <c r="AP21" s="992"/>
      <c r="AQ21" s="993"/>
      <c r="AR21" s="991"/>
      <c r="AS21" s="994"/>
      <c r="AT21" s="991"/>
      <c r="AU21" s="991"/>
      <c r="AV21" s="991"/>
      <c r="AW21" s="995"/>
      <c r="AX21" s="991"/>
      <c r="AY21" s="991"/>
      <c r="AZ21" s="991"/>
      <c r="BA21" s="991"/>
      <c r="BB21" s="996"/>
      <c r="BC21" s="996"/>
      <c r="BD21" s="965"/>
      <c r="BE21" s="965"/>
      <c r="BF21" s="996"/>
      <c r="BG21" s="965"/>
      <c r="BH21" s="965"/>
      <c r="BI21" s="965"/>
      <c r="BJ21" s="965"/>
      <c r="BK21" s="965"/>
      <c r="BL21" s="965"/>
      <c r="BM21" s="965"/>
      <c r="BN21" s="965"/>
      <c r="BO21" s="965"/>
      <c r="BP21" s="997">
        <f>SUM(AC21:AE21)</f>
        <v>7245</v>
      </c>
      <c r="BQ21" s="975"/>
    </row>
    <row r="22" spans="1:73" ht="12.75">
      <c r="B22" s="813"/>
      <c r="C22" s="814"/>
      <c r="D22" s="316"/>
      <c r="E22" s="967"/>
      <c r="F22" s="967"/>
      <c r="G22" s="967"/>
      <c r="H22" s="967"/>
      <c r="I22" s="968"/>
      <c r="J22" s="967"/>
      <c r="K22" s="967"/>
      <c r="L22" s="967"/>
      <c r="M22" s="967"/>
      <c r="N22" s="967"/>
      <c r="O22" s="967"/>
      <c r="P22" s="967"/>
      <c r="Q22" s="967"/>
      <c r="R22" s="967"/>
      <c r="S22" s="967"/>
      <c r="T22" s="967"/>
      <c r="U22" s="967"/>
      <c r="V22" s="967"/>
      <c r="W22" s="967"/>
      <c r="X22" s="967"/>
      <c r="Y22" s="967"/>
      <c r="Z22" s="913"/>
      <c r="AA22" s="913"/>
      <c r="AB22" s="1025"/>
      <c r="AC22" s="1044"/>
      <c r="AD22" s="913"/>
      <c r="AE22" s="1045"/>
      <c r="AF22" s="1068"/>
      <c r="AG22" s="967"/>
      <c r="AH22" s="967"/>
      <c r="AI22" s="967"/>
      <c r="AJ22" s="967"/>
      <c r="AK22" s="967"/>
      <c r="AL22" s="815"/>
      <c r="AM22" s="815"/>
      <c r="AN22" s="815"/>
      <c r="AO22" s="815"/>
      <c r="AP22" s="969"/>
      <c r="AQ22" s="970"/>
      <c r="AR22" s="815"/>
      <c r="AS22" s="971"/>
      <c r="AT22" s="815"/>
      <c r="AU22" s="815"/>
      <c r="AV22" s="815"/>
      <c r="AW22" s="972"/>
      <c r="AX22" s="815"/>
      <c r="AY22" s="815"/>
      <c r="AZ22" s="815"/>
      <c r="BA22" s="815"/>
      <c r="BB22" s="973"/>
      <c r="BC22" s="973"/>
      <c r="BD22" s="947"/>
      <c r="BE22" s="947"/>
      <c r="BF22" s="973"/>
      <c r="BG22" s="947"/>
      <c r="BH22" s="947"/>
      <c r="BI22" s="947"/>
      <c r="BJ22" s="947"/>
      <c r="BK22" s="947"/>
      <c r="BL22" s="947"/>
      <c r="BM22" s="947"/>
      <c r="BN22" s="947"/>
      <c r="BO22" s="947"/>
      <c r="BP22" s="913"/>
      <c r="BQ22" s="815"/>
    </row>
    <row r="23" spans="1:73" ht="13.5" thickBot="1">
      <c r="B23" s="813"/>
      <c r="C23" s="814"/>
      <c r="D23" s="939"/>
      <c r="E23" s="967"/>
      <c r="F23" s="967"/>
      <c r="G23" s="967"/>
      <c r="H23" s="967"/>
      <c r="I23" s="968"/>
      <c r="J23" s="967"/>
      <c r="K23" s="967"/>
      <c r="L23" s="967"/>
      <c r="M23" s="967"/>
      <c r="N23" s="967"/>
      <c r="O23" s="967"/>
      <c r="P23" s="967"/>
      <c r="Q23" s="967"/>
      <c r="R23" s="967"/>
      <c r="S23" s="967"/>
      <c r="T23" s="967"/>
      <c r="U23" s="967"/>
      <c r="V23" s="967"/>
      <c r="W23" s="967"/>
      <c r="X23" s="967"/>
      <c r="Y23" s="967"/>
      <c r="Z23" s="913"/>
      <c r="AA23" s="913"/>
      <c r="AB23" s="1025"/>
      <c r="AC23" s="1046"/>
      <c r="AD23" s="913"/>
      <c r="AE23" s="1045"/>
      <c r="AF23" s="1069"/>
      <c r="AG23" s="967"/>
      <c r="AH23" s="967"/>
      <c r="AI23" s="967"/>
      <c r="AJ23" s="967"/>
      <c r="AK23" s="967"/>
      <c r="AL23" s="815"/>
      <c r="AM23" s="815"/>
      <c r="AN23" s="815"/>
      <c r="AO23" s="815"/>
      <c r="AP23" s="969"/>
      <c r="AQ23" s="970"/>
      <c r="AR23" s="815"/>
      <c r="AS23" s="971"/>
      <c r="AT23" s="815"/>
      <c r="AU23" s="815"/>
      <c r="AV23" s="815"/>
      <c r="AW23" s="972"/>
      <c r="AX23" s="815"/>
      <c r="AY23" s="815"/>
      <c r="AZ23" s="815"/>
      <c r="BA23" s="815"/>
      <c r="BB23" s="973"/>
      <c r="BC23" s="973"/>
      <c r="BD23" s="947"/>
      <c r="BE23" s="947"/>
      <c r="BF23" s="973"/>
      <c r="BG23" s="947"/>
      <c r="BH23" s="947"/>
      <c r="BI23" s="947"/>
      <c r="BJ23" s="947"/>
      <c r="BK23" s="947"/>
      <c r="BL23" s="947"/>
      <c r="BM23" s="947"/>
      <c r="BN23" s="947"/>
      <c r="BO23" s="947"/>
      <c r="BP23" s="974"/>
      <c r="BQ23" s="975"/>
    </row>
    <row r="24" spans="1:73" s="744" customFormat="1" ht="46.5" customHeight="1">
      <c r="A24" s="746"/>
      <c r="B24" s="1212"/>
      <c r="C24" s="1210"/>
      <c r="D24" s="897" t="s">
        <v>572</v>
      </c>
      <c r="E24" s="856" t="s">
        <v>408</v>
      </c>
      <c r="F24" s="857" t="s">
        <v>408</v>
      </c>
      <c r="G24" s="857" t="s">
        <v>408</v>
      </c>
      <c r="H24" s="857"/>
      <c r="I24" s="857" t="s">
        <v>408</v>
      </c>
      <c r="J24" s="857" t="s">
        <v>408</v>
      </c>
      <c r="K24" s="857" t="s">
        <v>408</v>
      </c>
      <c r="L24" s="857"/>
      <c r="M24" s="857" t="s">
        <v>408</v>
      </c>
      <c r="N24" s="857" t="s">
        <v>408</v>
      </c>
      <c r="O24" s="857" t="s">
        <v>408</v>
      </c>
      <c r="P24" s="857"/>
      <c r="Q24" s="857" t="s">
        <v>408</v>
      </c>
      <c r="R24" s="857" t="s">
        <v>408</v>
      </c>
      <c r="S24" s="857" t="s">
        <v>408</v>
      </c>
      <c r="T24" s="857"/>
      <c r="U24" s="857" t="s">
        <v>408</v>
      </c>
      <c r="V24" s="857" t="s">
        <v>408</v>
      </c>
      <c r="W24" s="857" t="s">
        <v>408</v>
      </c>
      <c r="X24" s="857" t="s">
        <v>408</v>
      </c>
      <c r="Y24" s="857" t="s">
        <v>408</v>
      </c>
      <c r="Z24" s="858"/>
      <c r="AA24" s="858"/>
      <c r="AB24" s="1026"/>
      <c r="AC24" s="1047"/>
      <c r="AD24" s="999"/>
      <c r="AE24" s="1000"/>
      <c r="AF24" s="1070"/>
      <c r="AG24" s="859"/>
      <c r="AH24" s="859"/>
      <c r="AI24" s="860"/>
      <c r="AJ24" s="860"/>
      <c r="AK24" s="861"/>
      <c r="AL24" s="861"/>
      <c r="AM24" s="861"/>
      <c r="AN24" s="861"/>
      <c r="AO24" s="861"/>
      <c r="AP24" s="862"/>
      <c r="AQ24" s="863"/>
      <c r="AR24" s="864"/>
      <c r="AS24" s="864"/>
      <c r="AT24" s="865"/>
      <c r="AU24" s="865"/>
      <c r="AV24" s="864"/>
      <c r="AW24" s="866"/>
      <c r="AX24" s="865"/>
      <c r="AY24" s="861"/>
      <c r="AZ24" s="861"/>
      <c r="BA24" s="867"/>
      <c r="BB24" s="867"/>
      <c r="BC24" s="868"/>
      <c r="BD24" s="868"/>
      <c r="BE24" s="867"/>
      <c r="BF24" s="868"/>
      <c r="BG24" s="868"/>
      <c r="BH24" s="868"/>
      <c r="BI24" s="868"/>
      <c r="BJ24" s="868"/>
      <c r="BK24" s="868"/>
      <c r="BL24" s="868"/>
      <c r="BM24" s="869"/>
      <c r="BN24" s="869"/>
      <c r="BO24" s="869"/>
      <c r="BP24" s="949"/>
      <c r="BQ24" s="884"/>
    </row>
    <row r="25" spans="1:73" s="744" customFormat="1" ht="16.5" customHeight="1">
      <c r="A25" s="746"/>
      <c r="B25" s="1212"/>
      <c r="C25" s="1210"/>
      <c r="D25" s="908" t="s">
        <v>559</v>
      </c>
      <c r="E25" s="793"/>
      <c r="F25" s="794"/>
      <c r="G25" s="794"/>
      <c r="H25" s="794"/>
      <c r="I25" s="794"/>
      <c r="J25" s="794"/>
      <c r="K25" s="794"/>
      <c r="L25" s="794"/>
      <c r="M25" s="794"/>
      <c r="N25" s="794"/>
      <c r="O25" s="794"/>
      <c r="P25" s="794"/>
      <c r="Q25" s="794"/>
      <c r="R25" s="794"/>
      <c r="S25" s="794"/>
      <c r="T25" s="794"/>
      <c r="U25" s="794"/>
      <c r="V25" s="794" t="s">
        <v>408</v>
      </c>
      <c r="W25" s="794" t="s">
        <v>408</v>
      </c>
      <c r="X25" s="794" t="s">
        <v>408</v>
      </c>
      <c r="Y25" s="794" t="s">
        <v>408</v>
      </c>
      <c r="Z25" s="845"/>
      <c r="AA25" s="845"/>
      <c r="AB25" s="1027">
        <v>50000</v>
      </c>
      <c r="AC25" s="1048">
        <v>25000</v>
      </c>
      <c r="AD25" s="1001"/>
      <c r="AE25" s="900">
        <v>10000</v>
      </c>
      <c r="AF25" s="1071" t="s">
        <v>558</v>
      </c>
      <c r="AG25" s="796"/>
      <c r="AH25" s="796"/>
      <c r="AI25" s="797"/>
      <c r="AJ25" s="797"/>
      <c r="AK25" s="798"/>
      <c r="AL25" s="798"/>
      <c r="AM25" s="798"/>
      <c r="AN25" s="798"/>
      <c r="AO25" s="798"/>
      <c r="AP25" s="799"/>
      <c r="AQ25" s="800"/>
      <c r="AR25" s="801"/>
      <c r="AS25" s="801"/>
      <c r="AT25" s="802"/>
      <c r="AU25" s="802"/>
      <c r="AV25" s="801"/>
      <c r="AW25" s="803"/>
      <c r="AX25" s="802"/>
      <c r="AY25" s="798"/>
      <c r="AZ25" s="798"/>
      <c r="BA25" s="804"/>
      <c r="BB25" s="804"/>
      <c r="BC25" s="805"/>
      <c r="BD25" s="805"/>
      <c r="BE25" s="804"/>
      <c r="BF25" s="805"/>
      <c r="BG25" s="805"/>
      <c r="BH25" s="805"/>
      <c r="BI25" s="805"/>
      <c r="BJ25" s="805"/>
      <c r="BK25" s="805"/>
      <c r="BL25" s="805"/>
      <c r="BM25" s="806"/>
      <c r="BN25" s="806"/>
      <c r="BO25" s="806"/>
      <c r="BP25" s="900">
        <f>SUM(AC25+AE25)</f>
        <v>35000</v>
      </c>
      <c r="BQ25" s="746"/>
    </row>
    <row r="26" spans="1:73" s="601" customFormat="1" ht="12.75">
      <c r="B26" s="1212"/>
      <c r="C26" s="1210"/>
      <c r="D26" s="950" t="s">
        <v>543</v>
      </c>
      <c r="E26" s="816"/>
      <c r="F26" s="817"/>
      <c r="G26" s="816"/>
      <c r="H26" s="818"/>
      <c r="I26" s="818"/>
      <c r="J26" s="817"/>
      <c r="K26" s="816"/>
      <c r="L26" s="818"/>
      <c r="M26" s="818"/>
      <c r="N26" s="817"/>
      <c r="O26" s="816"/>
      <c r="P26" s="818"/>
      <c r="Q26" s="818"/>
      <c r="R26" s="817"/>
      <c r="S26" s="816"/>
      <c r="T26" s="818"/>
      <c r="U26" s="818"/>
      <c r="V26" s="818"/>
      <c r="W26" s="836" t="s">
        <v>408</v>
      </c>
      <c r="X26" s="818"/>
      <c r="Y26" s="818"/>
      <c r="Z26" s="818"/>
      <c r="AA26" s="818"/>
      <c r="AB26" s="1028"/>
      <c r="AC26" s="1049"/>
      <c r="AD26" s="818"/>
      <c r="AE26" s="917"/>
      <c r="AF26" s="1072"/>
      <c r="AG26" s="819"/>
      <c r="AH26" s="816"/>
      <c r="AI26" s="816"/>
      <c r="AJ26" s="816"/>
      <c r="AK26" s="816"/>
      <c r="AL26" s="820"/>
      <c r="AM26" s="816"/>
      <c r="AN26" s="816"/>
      <c r="AO26" s="816"/>
      <c r="AP26" s="816"/>
      <c r="AQ26" s="816"/>
      <c r="AR26" s="816"/>
      <c r="AS26" s="816"/>
      <c r="AT26" s="816"/>
      <c r="AU26" s="816"/>
      <c r="AV26" s="816"/>
      <c r="AW26" s="816"/>
      <c r="AX26" s="816"/>
      <c r="AY26" s="816"/>
      <c r="AZ26" s="816"/>
      <c r="BA26" s="816"/>
      <c r="BB26" s="816"/>
      <c r="BC26" s="816"/>
      <c r="BD26" s="816"/>
      <c r="BE26" s="816"/>
      <c r="BF26" s="816"/>
      <c r="BG26" s="816"/>
      <c r="BH26" s="816"/>
      <c r="BI26" s="816"/>
      <c r="BJ26" s="816"/>
      <c r="BK26" s="816"/>
      <c r="BL26" s="816"/>
      <c r="BM26" s="816"/>
      <c r="BN26" s="816"/>
      <c r="BO26" s="816"/>
      <c r="BP26" s="917"/>
    </row>
    <row r="27" spans="1:73" s="601" customFormat="1" ht="12.75">
      <c r="B27" s="1212"/>
      <c r="C27" s="1210"/>
      <c r="D27" s="951" t="s">
        <v>540</v>
      </c>
      <c r="E27" s="846"/>
      <c r="F27" s="847"/>
      <c r="G27" s="846"/>
      <c r="H27" s="848"/>
      <c r="I27" s="848"/>
      <c r="J27" s="847"/>
      <c r="K27" s="846"/>
      <c r="L27" s="848"/>
      <c r="M27" s="848"/>
      <c r="N27" s="847"/>
      <c r="O27" s="846"/>
      <c r="P27" s="848"/>
      <c r="Q27" s="848"/>
      <c r="R27" s="847"/>
      <c r="S27" s="846"/>
      <c r="T27" s="848"/>
      <c r="U27" s="848"/>
      <c r="V27" s="848"/>
      <c r="W27" s="848"/>
      <c r="X27" s="848"/>
      <c r="Y27" s="848"/>
      <c r="Z27" s="848"/>
      <c r="AA27" s="848"/>
      <c r="AB27" s="1023">
        <v>500</v>
      </c>
      <c r="AC27" s="1050"/>
      <c r="AD27" s="1051"/>
      <c r="AE27" s="1052"/>
      <c r="AF27" s="1073" t="s">
        <v>552</v>
      </c>
      <c r="AG27" s="849"/>
      <c r="AH27" s="846"/>
      <c r="AI27" s="846"/>
      <c r="AJ27" s="846"/>
      <c r="AK27" s="846"/>
      <c r="AL27" s="850"/>
      <c r="AM27" s="846"/>
      <c r="AN27" s="846"/>
      <c r="AO27" s="846"/>
      <c r="AP27" s="846"/>
      <c r="AQ27" s="846"/>
      <c r="AR27" s="846"/>
      <c r="AS27" s="846"/>
      <c r="AT27" s="846"/>
      <c r="AU27" s="846"/>
      <c r="AV27" s="846"/>
      <c r="AW27" s="846"/>
      <c r="AX27" s="846"/>
      <c r="AY27" s="846"/>
      <c r="AZ27" s="846"/>
      <c r="BA27" s="846"/>
      <c r="BB27" s="846"/>
      <c r="BC27" s="846"/>
      <c r="BD27" s="846"/>
      <c r="BE27" s="846"/>
      <c r="BF27" s="846"/>
      <c r="BG27" s="846"/>
      <c r="BH27" s="846"/>
      <c r="BI27" s="846"/>
      <c r="BJ27" s="846"/>
      <c r="BK27" s="846"/>
      <c r="BL27" s="846"/>
      <c r="BM27" s="846"/>
      <c r="BN27" s="846"/>
      <c r="BO27" s="846"/>
      <c r="BP27" s="952"/>
    </row>
    <row r="28" spans="1:73" s="601" customFormat="1" ht="12.75">
      <c r="B28" s="1212"/>
      <c r="C28" s="1210"/>
      <c r="D28" s="953" t="s">
        <v>531</v>
      </c>
      <c r="E28" s="816"/>
      <c r="F28" s="817"/>
      <c r="G28" s="816"/>
      <c r="H28" s="818"/>
      <c r="I28" s="818"/>
      <c r="J28" s="817"/>
      <c r="K28" s="816"/>
      <c r="L28" s="818"/>
      <c r="M28" s="818"/>
      <c r="N28" s="817"/>
      <c r="O28" s="816"/>
      <c r="P28" s="818"/>
      <c r="Q28" s="818"/>
      <c r="R28" s="817"/>
      <c r="S28" s="816"/>
      <c r="T28" s="818"/>
      <c r="U28" s="818"/>
      <c r="V28" s="818"/>
      <c r="W28" s="818"/>
      <c r="X28" s="818"/>
      <c r="Y28" s="818"/>
      <c r="Z28" s="843">
        <v>2</v>
      </c>
      <c r="AA28" s="843">
        <v>30</v>
      </c>
      <c r="AB28" s="1022">
        <v>60</v>
      </c>
      <c r="AC28" s="1049"/>
      <c r="AD28" s="818"/>
      <c r="AE28" s="917"/>
      <c r="AF28" s="1072"/>
      <c r="AG28" s="819"/>
      <c r="AH28" s="816"/>
      <c r="AI28" s="816"/>
      <c r="AJ28" s="816"/>
      <c r="AK28" s="816"/>
      <c r="AL28" s="820"/>
      <c r="AM28" s="816"/>
      <c r="AN28" s="816"/>
      <c r="AO28" s="816"/>
      <c r="AP28" s="816"/>
      <c r="AQ28" s="816"/>
      <c r="AR28" s="816"/>
      <c r="AS28" s="816"/>
      <c r="AT28" s="816"/>
      <c r="AU28" s="816"/>
      <c r="AV28" s="816"/>
      <c r="AW28" s="816"/>
      <c r="AX28" s="816"/>
      <c r="AY28" s="816"/>
      <c r="AZ28" s="816"/>
      <c r="BA28" s="816"/>
      <c r="BB28" s="816"/>
      <c r="BC28" s="816"/>
      <c r="BD28" s="816"/>
      <c r="BE28" s="816"/>
      <c r="BF28" s="816"/>
      <c r="BG28" s="816"/>
      <c r="BH28" s="816"/>
      <c r="BI28" s="816"/>
      <c r="BJ28" s="816"/>
      <c r="BK28" s="816"/>
      <c r="BL28" s="816"/>
      <c r="BM28" s="816"/>
      <c r="BN28" s="816"/>
      <c r="BO28" s="816"/>
      <c r="BP28" s="917"/>
    </row>
    <row r="29" spans="1:73" s="601" customFormat="1" ht="12.75">
      <c r="B29" s="1212"/>
      <c r="C29" s="1210"/>
      <c r="D29" s="953" t="s">
        <v>542</v>
      </c>
      <c r="E29" s="816"/>
      <c r="F29" s="817"/>
      <c r="G29" s="816"/>
      <c r="H29" s="821"/>
      <c r="I29" s="821"/>
      <c r="J29" s="817"/>
      <c r="K29" s="816"/>
      <c r="L29" s="821"/>
      <c r="M29" s="821"/>
      <c r="N29" s="817"/>
      <c r="O29" s="816"/>
      <c r="P29" s="821"/>
      <c r="Q29" s="821"/>
      <c r="R29" s="817"/>
      <c r="S29" s="816"/>
      <c r="T29" s="821"/>
      <c r="U29" s="821"/>
      <c r="V29" s="821"/>
      <c r="W29" s="821"/>
      <c r="X29" s="821"/>
      <c r="Y29" s="821"/>
      <c r="Z29" s="843">
        <v>15</v>
      </c>
      <c r="AA29" s="843">
        <v>30</v>
      </c>
      <c r="AB29" s="1022">
        <f>SUM(Z29*AA29)</f>
        <v>450</v>
      </c>
      <c r="AC29" s="1049"/>
      <c r="AD29" s="818"/>
      <c r="AE29" s="917"/>
      <c r="AF29" s="1072"/>
      <c r="AG29" s="819"/>
      <c r="AH29" s="816"/>
      <c r="AI29" s="816"/>
      <c r="AJ29" s="816"/>
      <c r="AK29" s="816"/>
      <c r="AL29" s="820"/>
      <c r="AM29" s="816"/>
      <c r="AN29" s="816"/>
      <c r="AO29" s="816"/>
      <c r="AP29" s="816"/>
      <c r="AQ29" s="816"/>
      <c r="AR29" s="816"/>
      <c r="AS29" s="816"/>
      <c r="AT29" s="816"/>
      <c r="AU29" s="816"/>
      <c r="AV29" s="816"/>
      <c r="AW29" s="816"/>
      <c r="AX29" s="816"/>
      <c r="AY29" s="816"/>
      <c r="AZ29" s="816"/>
      <c r="BA29" s="816"/>
      <c r="BB29" s="816"/>
      <c r="BC29" s="816"/>
      <c r="BD29" s="816"/>
      <c r="BE29" s="816"/>
      <c r="BF29" s="816"/>
      <c r="BG29" s="816"/>
      <c r="BH29" s="816"/>
      <c r="BI29" s="816"/>
      <c r="BJ29" s="816"/>
      <c r="BK29" s="816"/>
      <c r="BL29" s="816"/>
      <c r="BM29" s="816"/>
      <c r="BN29" s="816"/>
      <c r="BO29" s="816"/>
      <c r="BP29" s="917"/>
    </row>
    <row r="30" spans="1:73" s="601" customFormat="1" ht="12.75">
      <c r="B30" s="1212"/>
      <c r="C30" s="1210"/>
      <c r="D30" s="953" t="s">
        <v>532</v>
      </c>
      <c r="E30" s="816"/>
      <c r="F30" s="817"/>
      <c r="G30" s="816"/>
      <c r="H30" s="821"/>
      <c r="I30" s="821"/>
      <c r="J30" s="817"/>
      <c r="K30" s="816"/>
      <c r="L30" s="821"/>
      <c r="M30" s="821"/>
      <c r="N30" s="817"/>
      <c r="O30" s="816"/>
      <c r="P30" s="821"/>
      <c r="Q30" s="821"/>
      <c r="R30" s="817"/>
      <c r="S30" s="816"/>
      <c r="T30" s="821"/>
      <c r="U30" s="821"/>
      <c r="V30" s="821"/>
      <c r="W30" s="821"/>
      <c r="X30" s="821"/>
      <c r="Y30" s="821"/>
      <c r="Z30" s="843"/>
      <c r="AA30" s="843"/>
      <c r="AB30" s="1022">
        <v>225</v>
      </c>
      <c r="AC30" s="1049"/>
      <c r="AD30" s="818"/>
      <c r="AE30" s="917"/>
      <c r="AF30" s="1072"/>
      <c r="AG30" s="819"/>
      <c r="AH30" s="816"/>
      <c r="AI30" s="816"/>
      <c r="AJ30" s="816"/>
      <c r="AK30" s="816"/>
      <c r="AL30" s="820"/>
      <c r="AM30" s="816"/>
      <c r="AN30" s="816"/>
      <c r="AO30" s="816"/>
      <c r="AP30" s="816"/>
      <c r="AQ30" s="816"/>
      <c r="AR30" s="816"/>
      <c r="AS30" s="816"/>
      <c r="AT30" s="816"/>
      <c r="AU30" s="816"/>
      <c r="AV30" s="816"/>
      <c r="AW30" s="816"/>
      <c r="AX30" s="816"/>
      <c r="AY30" s="816"/>
      <c r="AZ30" s="816"/>
      <c r="BA30" s="816"/>
      <c r="BB30" s="816"/>
      <c r="BC30" s="816"/>
      <c r="BD30" s="816"/>
      <c r="BE30" s="816"/>
      <c r="BF30" s="816"/>
      <c r="BG30" s="816"/>
      <c r="BH30" s="816"/>
      <c r="BI30" s="816"/>
      <c r="BJ30" s="816"/>
      <c r="BK30" s="816"/>
      <c r="BL30" s="816"/>
      <c r="BM30" s="816"/>
      <c r="BN30" s="816"/>
      <c r="BO30" s="816"/>
      <c r="BP30" s="917"/>
    </row>
    <row r="31" spans="1:73" s="601" customFormat="1" ht="12.75">
      <c r="B31" s="1212"/>
      <c r="C31" s="1210"/>
      <c r="D31" s="953" t="s">
        <v>533</v>
      </c>
      <c r="E31" s="816"/>
      <c r="F31" s="817"/>
      <c r="G31" s="816"/>
      <c r="H31" s="821"/>
      <c r="I31" s="821"/>
      <c r="J31" s="817"/>
      <c r="K31" s="816"/>
      <c r="L31" s="821"/>
      <c r="M31" s="821"/>
      <c r="N31" s="817"/>
      <c r="O31" s="816"/>
      <c r="P31" s="821"/>
      <c r="Q31" s="821"/>
      <c r="R31" s="817"/>
      <c r="S31" s="816"/>
      <c r="T31" s="821"/>
      <c r="U31" s="821"/>
      <c r="V31" s="821"/>
      <c r="W31" s="821"/>
      <c r="X31" s="821"/>
      <c r="Y31" s="821"/>
      <c r="Z31" s="843"/>
      <c r="AA31" s="843"/>
      <c r="AB31" s="1022">
        <v>200</v>
      </c>
      <c r="AC31" s="1049"/>
      <c r="AD31" s="818"/>
      <c r="AE31" s="917"/>
      <c r="AF31" s="1072"/>
      <c r="AG31" s="819"/>
      <c r="AH31" s="816"/>
      <c r="AI31" s="816"/>
      <c r="AJ31" s="816"/>
      <c r="AK31" s="816"/>
      <c r="AL31" s="820"/>
      <c r="AM31" s="816"/>
      <c r="AN31" s="816"/>
      <c r="AO31" s="816"/>
      <c r="AP31" s="816"/>
      <c r="AQ31" s="816"/>
      <c r="AR31" s="816"/>
      <c r="AS31" s="816"/>
      <c r="AT31" s="816"/>
      <c r="AU31" s="816"/>
      <c r="AV31" s="816"/>
      <c r="AW31" s="816"/>
      <c r="AX31" s="816"/>
      <c r="AY31" s="816"/>
      <c r="AZ31" s="816"/>
      <c r="BA31" s="816"/>
      <c r="BB31" s="816"/>
      <c r="BC31" s="816"/>
      <c r="BD31" s="816"/>
      <c r="BE31" s="816"/>
      <c r="BF31" s="816"/>
      <c r="BG31" s="816"/>
      <c r="BH31" s="816"/>
      <c r="BI31" s="816"/>
      <c r="BJ31" s="816"/>
      <c r="BK31" s="816"/>
      <c r="BL31" s="816"/>
      <c r="BM31" s="816"/>
      <c r="BN31" s="816"/>
      <c r="BO31" s="816"/>
      <c r="BP31" s="917"/>
    </row>
    <row r="32" spans="1:73" s="601" customFormat="1" ht="25.5">
      <c r="B32" s="1212"/>
      <c r="C32" s="1210"/>
      <c r="D32" s="953" t="s">
        <v>534</v>
      </c>
      <c r="E32" s="816"/>
      <c r="F32" s="817"/>
      <c r="G32" s="816"/>
      <c r="H32" s="821"/>
      <c r="I32" s="821"/>
      <c r="J32" s="817"/>
      <c r="K32" s="816"/>
      <c r="L32" s="821"/>
      <c r="M32" s="821"/>
      <c r="N32" s="817"/>
      <c r="O32" s="816"/>
      <c r="P32" s="821"/>
      <c r="Q32" s="821"/>
      <c r="R32" s="817"/>
      <c r="S32" s="816"/>
      <c r="T32" s="821"/>
      <c r="U32" s="821"/>
      <c r="V32" s="821"/>
      <c r="W32" s="821"/>
      <c r="X32" s="821"/>
      <c r="Y32" s="821"/>
      <c r="Z32" s="843"/>
      <c r="AA32" s="843"/>
      <c r="AB32" s="1022">
        <v>150</v>
      </c>
      <c r="AC32" s="1049"/>
      <c r="AD32" s="818"/>
      <c r="AE32" s="917"/>
      <c r="AF32" s="1072"/>
      <c r="AG32" s="819"/>
      <c r="AH32" s="816"/>
      <c r="AI32" s="816" t="s">
        <v>455</v>
      </c>
      <c r="AJ32" s="816"/>
      <c r="AK32" s="816"/>
      <c r="AL32" s="820"/>
      <c r="AM32" s="816"/>
      <c r="AN32" s="816"/>
      <c r="AO32" s="816"/>
      <c r="AP32" s="816"/>
      <c r="AQ32" s="816"/>
      <c r="AR32" s="816"/>
      <c r="AS32" s="816"/>
      <c r="AT32" s="816"/>
      <c r="AU32" s="816" t="s">
        <v>455</v>
      </c>
      <c r="AV32" s="816"/>
      <c r="AW32" s="816"/>
      <c r="AX32" s="816"/>
      <c r="AY32" s="816"/>
      <c r="AZ32" s="816"/>
      <c r="BA32" s="816"/>
      <c r="BB32" s="816"/>
      <c r="BC32" s="816"/>
      <c r="BD32" s="816"/>
      <c r="BE32" s="816"/>
      <c r="BF32" s="816"/>
      <c r="BG32" s="816"/>
      <c r="BH32" s="816"/>
      <c r="BI32" s="816"/>
      <c r="BJ32" s="816"/>
      <c r="BK32" s="816"/>
      <c r="BL32" s="816"/>
      <c r="BM32" s="816"/>
      <c r="BN32" s="816"/>
      <c r="BO32" s="816"/>
      <c r="BP32" s="917"/>
    </row>
    <row r="33" spans="1:69" s="601" customFormat="1" ht="12.75">
      <c r="B33" s="1212"/>
      <c r="C33" s="1210"/>
      <c r="D33" s="953" t="s">
        <v>545</v>
      </c>
      <c r="E33" s="816"/>
      <c r="F33" s="817"/>
      <c r="G33" s="816"/>
      <c r="H33" s="821"/>
      <c r="I33" s="821"/>
      <c r="J33" s="817"/>
      <c r="K33" s="816"/>
      <c r="L33" s="821"/>
      <c r="M33" s="821"/>
      <c r="N33" s="817"/>
      <c r="O33" s="816"/>
      <c r="P33" s="821"/>
      <c r="Q33" s="821"/>
      <c r="R33" s="817"/>
      <c r="S33" s="816"/>
      <c r="T33" s="821"/>
      <c r="U33" s="821"/>
      <c r="V33" s="821"/>
      <c r="W33" s="821"/>
      <c r="X33" s="821"/>
      <c r="Y33" s="821"/>
      <c r="Z33" s="843">
        <v>245</v>
      </c>
      <c r="AA33" s="843">
        <v>4</v>
      </c>
      <c r="AB33" s="1022">
        <f>SUM(Z33*AA33)</f>
        <v>980</v>
      </c>
      <c r="AC33" s="1049"/>
      <c r="AD33" s="818"/>
      <c r="AE33" s="917"/>
      <c r="AF33" s="1072"/>
      <c r="AG33" s="819"/>
      <c r="AH33" s="816"/>
      <c r="AI33" s="816" t="s">
        <v>456</v>
      </c>
      <c r="AJ33" s="816"/>
      <c r="AK33" s="816"/>
      <c r="AL33" s="820"/>
      <c r="AM33" s="816"/>
      <c r="AN33" s="816"/>
      <c r="AO33" s="816"/>
      <c r="AP33" s="816"/>
      <c r="AQ33" s="816"/>
      <c r="AR33" s="816"/>
      <c r="AS33" s="816"/>
      <c r="AT33" s="816"/>
      <c r="AU33" s="816" t="s">
        <v>456</v>
      </c>
      <c r="AV33" s="816"/>
      <c r="AW33" s="816"/>
      <c r="AX33" s="816"/>
      <c r="AY33" s="816"/>
      <c r="AZ33" s="816"/>
      <c r="BA33" s="816"/>
      <c r="BB33" s="816"/>
      <c r="BC33" s="816"/>
      <c r="BD33" s="816"/>
      <c r="BE33" s="816"/>
      <c r="BF33" s="816"/>
      <c r="BG33" s="816"/>
      <c r="BH33" s="816"/>
      <c r="BI33" s="816"/>
      <c r="BJ33" s="816"/>
      <c r="BK33" s="816"/>
      <c r="BL33" s="816"/>
      <c r="BM33" s="816"/>
      <c r="BN33" s="816"/>
      <c r="BO33" s="816"/>
      <c r="BP33" s="917"/>
    </row>
    <row r="34" spans="1:69">
      <c r="B34" s="1212"/>
      <c r="C34" s="1210"/>
      <c r="D34" s="953" t="s">
        <v>553</v>
      </c>
      <c r="E34" s="783"/>
      <c r="F34" s="822"/>
      <c r="G34" s="822"/>
      <c r="H34" s="822"/>
      <c r="I34" s="822"/>
      <c r="J34" s="822"/>
      <c r="K34" s="822"/>
      <c r="L34" s="822"/>
      <c r="M34" s="822"/>
      <c r="N34" s="822"/>
      <c r="O34" s="822"/>
      <c r="P34" s="822"/>
      <c r="Q34" s="822"/>
      <c r="R34" s="822"/>
      <c r="S34" s="822"/>
      <c r="T34" s="822"/>
      <c r="U34" s="822"/>
      <c r="V34" s="822"/>
      <c r="W34" s="822"/>
      <c r="X34" s="822"/>
      <c r="Y34" s="822"/>
      <c r="Z34" s="843">
        <v>28</v>
      </c>
      <c r="AA34" s="843">
        <v>20</v>
      </c>
      <c r="AB34" s="1022">
        <f>SUM(Z34*AA34)</f>
        <v>560</v>
      </c>
      <c r="AC34" s="1053"/>
      <c r="AD34" s="1002"/>
      <c r="AE34" s="917"/>
      <c r="AF34" s="1074"/>
      <c r="AG34" s="823"/>
      <c r="AH34" s="823"/>
      <c r="AI34" s="824"/>
      <c r="AJ34" s="824"/>
      <c r="AK34" s="825"/>
      <c r="AL34" s="825"/>
      <c r="AM34" s="825"/>
      <c r="AN34" s="825"/>
      <c r="AO34" s="825"/>
      <c r="AP34" s="825"/>
      <c r="AQ34" s="826"/>
      <c r="AR34" s="825"/>
      <c r="AS34" s="825"/>
      <c r="AT34" s="825"/>
      <c r="AU34" s="825"/>
      <c r="AV34" s="825"/>
      <c r="AW34" s="827"/>
      <c r="AX34" s="825"/>
      <c r="AY34" s="828"/>
      <c r="AZ34" s="825"/>
      <c r="BA34" s="792"/>
      <c r="BB34" s="829"/>
      <c r="BC34" s="792"/>
      <c r="BD34" s="792"/>
      <c r="BE34" s="792"/>
      <c r="BF34" s="792"/>
      <c r="BG34" s="792"/>
      <c r="BH34" s="792"/>
      <c r="BI34" s="792"/>
      <c r="BJ34" s="792"/>
      <c r="BK34" s="792"/>
      <c r="BL34" s="792"/>
      <c r="BM34" s="792"/>
      <c r="BN34" s="792"/>
      <c r="BO34" s="792"/>
      <c r="BP34" s="917"/>
      <c r="BQ34" s="407"/>
    </row>
    <row r="35" spans="1:69">
      <c r="A35" s="84" t="s">
        <v>457</v>
      </c>
      <c r="B35" s="1212"/>
      <c r="C35" s="1210"/>
      <c r="D35" s="953" t="s">
        <v>536</v>
      </c>
      <c r="E35" s="783"/>
      <c r="F35" s="822"/>
      <c r="G35" s="822"/>
      <c r="H35" s="822"/>
      <c r="I35" s="822"/>
      <c r="J35" s="822"/>
      <c r="K35" s="822"/>
      <c r="L35" s="822"/>
      <c r="M35" s="822"/>
      <c r="N35" s="822"/>
      <c r="O35" s="822"/>
      <c r="P35" s="822"/>
      <c r="Q35" s="822"/>
      <c r="R35" s="822"/>
      <c r="S35" s="822"/>
      <c r="T35" s="822"/>
      <c r="U35" s="822"/>
      <c r="V35" s="822"/>
      <c r="W35" s="822"/>
      <c r="X35" s="822"/>
      <c r="Y35" s="822"/>
      <c r="Z35" s="843">
        <v>45</v>
      </c>
      <c r="AA35" s="843">
        <v>4</v>
      </c>
      <c r="AB35" s="1022">
        <f>SUM(Z35*AA35)</f>
        <v>180</v>
      </c>
      <c r="AC35" s="1053"/>
      <c r="AD35" s="1002"/>
      <c r="AE35" s="917"/>
      <c r="AF35" s="1074"/>
      <c r="AG35" s="823"/>
      <c r="AH35" s="823"/>
      <c r="AI35" s="824"/>
      <c r="AJ35" s="824"/>
      <c r="AK35" s="825"/>
      <c r="AL35" s="825"/>
      <c r="AM35" s="825"/>
      <c r="AN35" s="825"/>
      <c r="AO35" s="825"/>
      <c r="AP35" s="825"/>
      <c r="AQ35" s="826"/>
      <c r="AR35" s="825"/>
      <c r="AS35" s="825"/>
      <c r="AT35" s="825"/>
      <c r="AU35" s="825"/>
      <c r="AV35" s="825"/>
      <c r="AW35" s="827"/>
      <c r="AX35" s="825"/>
      <c r="AY35" s="828"/>
      <c r="AZ35" s="825"/>
      <c r="BA35" s="792"/>
      <c r="BB35" s="829"/>
      <c r="BC35" s="792"/>
      <c r="BD35" s="792"/>
      <c r="BE35" s="792"/>
      <c r="BF35" s="792"/>
      <c r="BG35" s="792"/>
      <c r="BH35" s="792"/>
      <c r="BI35" s="792"/>
      <c r="BJ35" s="792"/>
      <c r="BK35" s="792"/>
      <c r="BL35" s="792"/>
      <c r="BM35" s="792"/>
      <c r="BN35" s="792"/>
      <c r="BO35" s="792"/>
      <c r="BP35" s="917"/>
      <c r="BQ35" s="407"/>
    </row>
    <row r="36" spans="1:69">
      <c r="B36" s="1212"/>
      <c r="C36" s="1210"/>
      <c r="D36" s="953" t="s">
        <v>537</v>
      </c>
      <c r="E36" s="783"/>
      <c r="F36" s="822"/>
      <c r="G36" s="822"/>
      <c r="H36" s="822"/>
      <c r="I36" s="822"/>
      <c r="J36" s="822"/>
      <c r="K36" s="822"/>
      <c r="L36" s="822"/>
      <c r="M36" s="822"/>
      <c r="N36" s="822"/>
      <c r="O36" s="822"/>
      <c r="P36" s="822"/>
      <c r="Q36" s="822"/>
      <c r="R36" s="822"/>
      <c r="S36" s="822"/>
      <c r="T36" s="822"/>
      <c r="U36" s="822"/>
      <c r="V36" s="822"/>
      <c r="W36" s="822"/>
      <c r="X36" s="822"/>
      <c r="Y36" s="822"/>
      <c r="Z36" s="851"/>
      <c r="AA36" s="851"/>
      <c r="AB36" s="1022">
        <v>300</v>
      </c>
      <c r="AC36" s="1053"/>
      <c r="AD36" s="1002"/>
      <c r="AE36" s="917"/>
      <c r="AF36" s="1074"/>
      <c r="AG36" s="823"/>
      <c r="AH36" s="823"/>
      <c r="AI36" s="824"/>
      <c r="AJ36" s="824"/>
      <c r="AK36" s="825"/>
      <c r="AL36" s="825"/>
      <c r="AM36" s="825"/>
      <c r="AN36" s="825"/>
      <c r="AO36" s="825"/>
      <c r="AP36" s="825"/>
      <c r="AQ36" s="826"/>
      <c r="AR36" s="825"/>
      <c r="AS36" s="825"/>
      <c r="AT36" s="825"/>
      <c r="AU36" s="830" t="e">
        <f>800000-#REF!</f>
        <v>#REF!</v>
      </c>
      <c r="AV36" s="825"/>
      <c r="AW36" s="827"/>
      <c r="AX36" s="825"/>
      <c r="AY36" s="828"/>
      <c r="AZ36" s="825"/>
      <c r="BA36" s="792"/>
      <c r="BB36" s="829"/>
      <c r="BC36" s="829"/>
      <c r="BD36" s="792"/>
      <c r="BE36" s="792"/>
      <c r="BF36" s="792"/>
      <c r="BG36" s="792"/>
      <c r="BH36" s="792"/>
      <c r="BI36" s="792"/>
      <c r="BJ36" s="792"/>
      <c r="BK36" s="792"/>
      <c r="BL36" s="792"/>
      <c r="BM36" s="792"/>
      <c r="BN36" s="792"/>
      <c r="BO36" s="792"/>
      <c r="BP36" s="917"/>
    </row>
    <row r="37" spans="1:69">
      <c r="B37" s="1212"/>
      <c r="C37" s="1210"/>
      <c r="D37" s="954" t="s">
        <v>541</v>
      </c>
      <c r="E37" s="783"/>
      <c r="F37" s="822"/>
      <c r="G37" s="822"/>
      <c r="H37" s="822"/>
      <c r="I37" s="822"/>
      <c r="J37" s="822"/>
      <c r="K37" s="822"/>
      <c r="L37" s="822"/>
      <c r="M37" s="822"/>
      <c r="N37" s="822"/>
      <c r="O37" s="822"/>
      <c r="P37" s="822"/>
      <c r="Q37" s="822"/>
      <c r="R37" s="822"/>
      <c r="S37" s="822"/>
      <c r="T37" s="822"/>
      <c r="U37" s="822"/>
      <c r="V37" s="822"/>
      <c r="W37" s="822"/>
      <c r="X37" s="822"/>
      <c r="Y37" s="822"/>
      <c r="Z37" s="843"/>
      <c r="AA37" s="843"/>
      <c r="AB37" s="1029">
        <f>SUM(AB27:AB36)</f>
        <v>3605</v>
      </c>
      <c r="AC37" s="1053">
        <f>AB37</f>
        <v>3605</v>
      </c>
      <c r="AD37" s="1002"/>
      <c r="AE37" s="917"/>
      <c r="AF37" s="1074"/>
      <c r="AG37" s="823"/>
      <c r="AH37" s="823"/>
      <c r="AI37" s="824"/>
      <c r="AJ37" s="824"/>
      <c r="AK37" s="825"/>
      <c r="AL37" s="825"/>
      <c r="AM37" s="825"/>
      <c r="AN37" s="825"/>
      <c r="AO37" s="825"/>
      <c r="AP37" s="825"/>
      <c r="AQ37" s="826"/>
      <c r="AR37" s="825"/>
      <c r="AS37" s="825"/>
      <c r="AT37" s="825"/>
      <c r="AU37" s="830"/>
      <c r="AV37" s="825"/>
      <c r="AW37" s="827"/>
      <c r="AX37" s="825"/>
      <c r="AY37" s="828"/>
      <c r="AZ37" s="825"/>
      <c r="BA37" s="792"/>
      <c r="BB37" s="829"/>
      <c r="BC37" s="829"/>
      <c r="BD37" s="792"/>
      <c r="BE37" s="792"/>
      <c r="BF37" s="792"/>
      <c r="BG37" s="792"/>
      <c r="BH37" s="792"/>
      <c r="BI37" s="792"/>
      <c r="BJ37" s="792"/>
      <c r="BK37" s="792"/>
      <c r="BL37" s="792"/>
      <c r="BM37" s="792"/>
      <c r="BN37" s="792"/>
      <c r="BO37" s="792"/>
      <c r="BP37" s="917">
        <f>SUM(AC37:AE37)</f>
        <v>3605</v>
      </c>
    </row>
    <row r="38" spans="1:69" ht="30.75" customHeight="1">
      <c r="B38" s="1212"/>
      <c r="C38" s="1210"/>
      <c r="D38" s="955" t="s">
        <v>551</v>
      </c>
      <c r="E38" s="783"/>
      <c r="F38" s="822"/>
      <c r="G38" s="822"/>
      <c r="H38" s="822"/>
      <c r="I38" s="822"/>
      <c r="J38" s="822"/>
      <c r="K38" s="822"/>
      <c r="L38" s="822"/>
      <c r="M38" s="822"/>
      <c r="N38" s="822"/>
      <c r="O38" s="822"/>
      <c r="P38" s="822"/>
      <c r="Q38" s="822"/>
      <c r="R38" s="822"/>
      <c r="S38" s="822"/>
      <c r="T38" s="822"/>
      <c r="U38" s="822"/>
      <c r="V38" s="822"/>
      <c r="W38" s="822" t="s">
        <v>408</v>
      </c>
      <c r="X38" s="822"/>
      <c r="Y38" s="822"/>
      <c r="Z38" s="851"/>
      <c r="AA38" s="851"/>
      <c r="AB38" s="1022"/>
      <c r="AC38" s="1053"/>
      <c r="AD38" s="1002"/>
      <c r="AE38" s="917"/>
      <c r="AF38" s="1074" t="s">
        <v>552</v>
      </c>
      <c r="AG38" s="823"/>
      <c r="AH38" s="823"/>
      <c r="AI38" s="824"/>
      <c r="AJ38" s="824"/>
      <c r="AK38" s="825"/>
      <c r="AL38" s="825"/>
      <c r="AM38" s="825"/>
      <c r="AN38" s="825"/>
      <c r="AO38" s="825"/>
      <c r="AP38" s="825"/>
      <c r="AQ38" s="826"/>
      <c r="AR38" s="825"/>
      <c r="AS38" s="825"/>
      <c r="AT38" s="825"/>
      <c r="AU38" s="830"/>
      <c r="AV38" s="825"/>
      <c r="AW38" s="827"/>
      <c r="AX38" s="825"/>
      <c r="AY38" s="828"/>
      <c r="AZ38" s="825"/>
      <c r="BA38" s="792"/>
      <c r="BB38" s="829"/>
      <c r="BC38" s="829"/>
      <c r="BD38" s="792"/>
      <c r="BE38" s="792"/>
      <c r="BF38" s="792"/>
      <c r="BG38" s="792"/>
      <c r="BH38" s="792"/>
      <c r="BI38" s="792"/>
      <c r="BJ38" s="792"/>
      <c r="BK38" s="792"/>
      <c r="BL38" s="792"/>
      <c r="BM38" s="792"/>
      <c r="BN38" s="792"/>
      <c r="BO38" s="792"/>
      <c r="BP38" s="917"/>
    </row>
    <row r="39" spans="1:69" ht="12.75">
      <c r="B39" s="1212"/>
      <c r="C39" s="1210"/>
      <c r="D39" s="953" t="s">
        <v>540</v>
      </c>
      <c r="E39" s="816"/>
      <c r="F39" s="817"/>
      <c r="G39" s="816"/>
      <c r="H39" s="818"/>
      <c r="I39" s="818"/>
      <c r="J39" s="817"/>
      <c r="K39" s="816"/>
      <c r="L39" s="818"/>
      <c r="M39" s="818"/>
      <c r="N39" s="817"/>
      <c r="O39" s="816"/>
      <c r="P39" s="818"/>
      <c r="Q39" s="818"/>
      <c r="R39" s="817"/>
      <c r="S39" s="816"/>
      <c r="T39" s="818"/>
      <c r="U39" s="818"/>
      <c r="V39" s="818"/>
      <c r="W39" s="818"/>
      <c r="X39" s="818"/>
      <c r="Y39" s="818"/>
      <c r="Z39" s="818"/>
      <c r="AA39" s="818"/>
      <c r="AB39" s="1022">
        <v>500</v>
      </c>
      <c r="AC39" s="1049"/>
      <c r="AD39" s="818"/>
      <c r="AE39" s="917"/>
      <c r="AF39" s="1072"/>
      <c r="AG39" s="819"/>
      <c r="AH39" s="816"/>
      <c r="AI39" s="816"/>
      <c r="AJ39" s="816"/>
      <c r="AK39" s="816"/>
      <c r="AL39" s="820"/>
      <c r="AM39" s="816"/>
      <c r="AN39" s="816"/>
      <c r="AO39" s="816"/>
      <c r="AP39" s="816"/>
      <c r="AQ39" s="816"/>
      <c r="AR39" s="816"/>
      <c r="AS39" s="816"/>
      <c r="AT39" s="816"/>
      <c r="AU39" s="816"/>
      <c r="AV39" s="816"/>
      <c r="AW39" s="816"/>
      <c r="AX39" s="816"/>
      <c r="AY39" s="816"/>
      <c r="AZ39" s="816"/>
      <c r="BA39" s="816"/>
      <c r="BB39" s="816"/>
      <c r="BC39" s="816"/>
      <c r="BD39" s="816"/>
      <c r="BE39" s="816"/>
      <c r="BF39" s="816"/>
      <c r="BG39" s="816"/>
      <c r="BH39" s="816"/>
      <c r="BI39" s="816"/>
      <c r="BJ39" s="816"/>
      <c r="BK39" s="816"/>
      <c r="BL39" s="816"/>
      <c r="BM39" s="816"/>
      <c r="BN39" s="816"/>
      <c r="BO39" s="816"/>
      <c r="BP39" s="917"/>
    </row>
    <row r="40" spans="1:69" ht="12.75">
      <c r="B40" s="1212"/>
      <c r="C40" s="1210"/>
      <c r="D40" s="953" t="s">
        <v>531</v>
      </c>
      <c r="E40" s="816"/>
      <c r="F40" s="817"/>
      <c r="G40" s="816"/>
      <c r="H40" s="818"/>
      <c r="I40" s="818"/>
      <c r="J40" s="817"/>
      <c r="K40" s="816"/>
      <c r="L40" s="818"/>
      <c r="M40" s="818"/>
      <c r="N40" s="817"/>
      <c r="O40" s="816"/>
      <c r="P40" s="818"/>
      <c r="Q40" s="818"/>
      <c r="R40" s="817"/>
      <c r="S40" s="816"/>
      <c r="T40" s="818"/>
      <c r="U40" s="818"/>
      <c r="V40" s="818"/>
      <c r="W40" s="818"/>
      <c r="X40" s="818"/>
      <c r="Y40" s="818"/>
      <c r="Z40" s="843">
        <v>2</v>
      </c>
      <c r="AA40" s="843">
        <v>30</v>
      </c>
      <c r="AB40" s="1022">
        <v>60</v>
      </c>
      <c r="AC40" s="1049"/>
      <c r="AD40" s="818"/>
      <c r="AE40" s="917"/>
      <c r="AF40" s="1072"/>
      <c r="AG40" s="819"/>
      <c r="AH40" s="816"/>
      <c r="AI40" s="816"/>
      <c r="AJ40" s="816"/>
      <c r="AK40" s="816"/>
      <c r="AL40" s="820"/>
      <c r="AM40" s="816"/>
      <c r="AN40" s="816"/>
      <c r="AO40" s="816"/>
      <c r="AP40" s="816"/>
      <c r="AQ40" s="816"/>
      <c r="AR40" s="816"/>
      <c r="AS40" s="816"/>
      <c r="AT40" s="816"/>
      <c r="AU40" s="816"/>
      <c r="AV40" s="816"/>
      <c r="AW40" s="816"/>
      <c r="AX40" s="816"/>
      <c r="AY40" s="816"/>
      <c r="AZ40" s="816"/>
      <c r="BA40" s="816"/>
      <c r="BB40" s="816"/>
      <c r="BC40" s="816"/>
      <c r="BD40" s="816"/>
      <c r="BE40" s="816"/>
      <c r="BF40" s="816"/>
      <c r="BG40" s="816"/>
      <c r="BH40" s="816"/>
      <c r="BI40" s="816"/>
      <c r="BJ40" s="816"/>
      <c r="BK40" s="816"/>
      <c r="BL40" s="816"/>
      <c r="BM40" s="816"/>
      <c r="BN40" s="816"/>
      <c r="BO40" s="816"/>
      <c r="BP40" s="917"/>
    </row>
    <row r="41" spans="1:69" ht="12.75">
      <c r="B41" s="1212"/>
      <c r="C41" s="1210"/>
      <c r="D41" s="953" t="s">
        <v>542</v>
      </c>
      <c r="E41" s="816"/>
      <c r="F41" s="817"/>
      <c r="G41" s="816"/>
      <c r="H41" s="821"/>
      <c r="I41" s="821"/>
      <c r="J41" s="817"/>
      <c r="K41" s="816"/>
      <c r="L41" s="821"/>
      <c r="M41" s="821"/>
      <c r="N41" s="817"/>
      <c r="O41" s="816"/>
      <c r="P41" s="821"/>
      <c r="Q41" s="821"/>
      <c r="R41" s="817"/>
      <c r="S41" s="816"/>
      <c r="T41" s="821"/>
      <c r="U41" s="821"/>
      <c r="V41" s="821"/>
      <c r="W41" s="821"/>
      <c r="X41" s="821"/>
      <c r="Y41" s="821"/>
      <c r="Z41" s="843">
        <v>15</v>
      </c>
      <c r="AA41" s="843">
        <v>30</v>
      </c>
      <c r="AB41" s="1022">
        <f>SUM(Z41*AA41)</f>
        <v>450</v>
      </c>
      <c r="AC41" s="1049"/>
      <c r="AD41" s="818"/>
      <c r="AE41" s="917"/>
      <c r="AF41" s="1072"/>
      <c r="AG41" s="819"/>
      <c r="AH41" s="816"/>
      <c r="AI41" s="816"/>
      <c r="AJ41" s="816"/>
      <c r="AK41" s="816"/>
      <c r="AL41" s="820"/>
      <c r="AM41" s="816"/>
      <c r="AN41" s="816"/>
      <c r="AO41" s="816"/>
      <c r="AP41" s="816"/>
      <c r="AQ41" s="816"/>
      <c r="AR41" s="816"/>
      <c r="AS41" s="816"/>
      <c r="AT41" s="816"/>
      <c r="AU41" s="816"/>
      <c r="AV41" s="816"/>
      <c r="AW41" s="816"/>
      <c r="AX41" s="816"/>
      <c r="AY41" s="816"/>
      <c r="AZ41" s="816"/>
      <c r="BA41" s="816"/>
      <c r="BB41" s="816"/>
      <c r="BC41" s="816"/>
      <c r="BD41" s="816"/>
      <c r="BE41" s="816"/>
      <c r="BF41" s="816"/>
      <c r="BG41" s="816"/>
      <c r="BH41" s="816"/>
      <c r="BI41" s="816"/>
      <c r="BJ41" s="816"/>
      <c r="BK41" s="816"/>
      <c r="BL41" s="816"/>
      <c r="BM41" s="816"/>
      <c r="BN41" s="816"/>
      <c r="BO41" s="816"/>
      <c r="BP41" s="917"/>
    </row>
    <row r="42" spans="1:69" ht="12.75">
      <c r="B42" s="1212"/>
      <c r="C42" s="1210"/>
      <c r="D42" s="953" t="s">
        <v>532</v>
      </c>
      <c r="E42" s="816"/>
      <c r="F42" s="817"/>
      <c r="G42" s="816"/>
      <c r="H42" s="821"/>
      <c r="I42" s="821"/>
      <c r="J42" s="817"/>
      <c r="K42" s="816"/>
      <c r="L42" s="821"/>
      <c r="M42" s="821"/>
      <c r="N42" s="817"/>
      <c r="O42" s="816"/>
      <c r="P42" s="821"/>
      <c r="Q42" s="821"/>
      <c r="R42" s="817"/>
      <c r="S42" s="816"/>
      <c r="T42" s="821"/>
      <c r="U42" s="821"/>
      <c r="V42" s="821"/>
      <c r="W42" s="821"/>
      <c r="X42" s="821"/>
      <c r="Y42" s="821"/>
      <c r="Z42" s="843"/>
      <c r="AA42" s="843"/>
      <c r="AB42" s="1022">
        <v>225</v>
      </c>
      <c r="AC42" s="1049"/>
      <c r="AD42" s="818"/>
      <c r="AE42" s="917"/>
      <c r="AF42" s="1072"/>
      <c r="AG42" s="819"/>
      <c r="AH42" s="816"/>
      <c r="AI42" s="816"/>
      <c r="AJ42" s="816"/>
      <c r="AK42" s="816"/>
      <c r="AL42" s="820"/>
      <c r="AM42" s="816"/>
      <c r="AN42" s="816"/>
      <c r="AO42" s="816"/>
      <c r="AP42" s="816"/>
      <c r="AQ42" s="816"/>
      <c r="AR42" s="816"/>
      <c r="AS42" s="816"/>
      <c r="AT42" s="816"/>
      <c r="AU42" s="816"/>
      <c r="AV42" s="816"/>
      <c r="AW42" s="816"/>
      <c r="AX42" s="816"/>
      <c r="AY42" s="816"/>
      <c r="AZ42" s="816"/>
      <c r="BA42" s="816"/>
      <c r="BB42" s="816"/>
      <c r="BC42" s="816"/>
      <c r="BD42" s="816"/>
      <c r="BE42" s="816"/>
      <c r="BF42" s="816"/>
      <c r="BG42" s="816"/>
      <c r="BH42" s="816"/>
      <c r="BI42" s="816"/>
      <c r="BJ42" s="816"/>
      <c r="BK42" s="816"/>
      <c r="BL42" s="816"/>
      <c r="BM42" s="816"/>
      <c r="BN42" s="816"/>
      <c r="BO42" s="816"/>
      <c r="BP42" s="917"/>
    </row>
    <row r="43" spans="1:69" ht="12.75">
      <c r="B43" s="1212"/>
      <c r="C43" s="1210"/>
      <c r="D43" s="953" t="s">
        <v>533</v>
      </c>
      <c r="E43" s="816"/>
      <c r="F43" s="817"/>
      <c r="G43" s="816"/>
      <c r="H43" s="821"/>
      <c r="I43" s="821"/>
      <c r="J43" s="817"/>
      <c r="K43" s="816"/>
      <c r="L43" s="821"/>
      <c r="M43" s="821"/>
      <c r="N43" s="817"/>
      <c r="O43" s="816"/>
      <c r="P43" s="821"/>
      <c r="Q43" s="821"/>
      <c r="R43" s="817"/>
      <c r="S43" s="816"/>
      <c r="T43" s="821"/>
      <c r="U43" s="821"/>
      <c r="V43" s="821"/>
      <c r="W43" s="821"/>
      <c r="X43" s="821"/>
      <c r="Y43" s="821"/>
      <c r="Z43" s="843"/>
      <c r="AA43" s="843"/>
      <c r="AB43" s="1022">
        <v>200</v>
      </c>
      <c r="AC43" s="1049"/>
      <c r="AD43" s="818"/>
      <c r="AE43" s="917"/>
      <c r="AF43" s="1072"/>
      <c r="AG43" s="819"/>
      <c r="AH43" s="816"/>
      <c r="AI43" s="816"/>
      <c r="AJ43" s="816"/>
      <c r="AK43" s="816"/>
      <c r="AL43" s="820"/>
      <c r="AM43" s="816"/>
      <c r="AN43" s="816"/>
      <c r="AO43" s="816"/>
      <c r="AP43" s="816"/>
      <c r="AQ43" s="816"/>
      <c r="AR43" s="816"/>
      <c r="AS43" s="816"/>
      <c r="AT43" s="816"/>
      <c r="AU43" s="816"/>
      <c r="AV43" s="816"/>
      <c r="AW43" s="816"/>
      <c r="AX43" s="816"/>
      <c r="AY43" s="816"/>
      <c r="AZ43" s="816"/>
      <c r="BA43" s="816"/>
      <c r="BB43" s="816"/>
      <c r="BC43" s="816"/>
      <c r="BD43" s="816"/>
      <c r="BE43" s="816"/>
      <c r="BF43" s="816"/>
      <c r="BG43" s="816"/>
      <c r="BH43" s="816"/>
      <c r="BI43" s="816"/>
      <c r="BJ43" s="816"/>
      <c r="BK43" s="816"/>
      <c r="BL43" s="816"/>
      <c r="BM43" s="816"/>
      <c r="BN43" s="816"/>
      <c r="BO43" s="816"/>
      <c r="BP43" s="917"/>
    </row>
    <row r="44" spans="1:69" ht="31.5" customHeight="1">
      <c r="B44" s="1212"/>
      <c r="C44" s="1210"/>
      <c r="D44" s="953" t="s">
        <v>534</v>
      </c>
      <c r="E44" s="816"/>
      <c r="F44" s="817"/>
      <c r="G44" s="816"/>
      <c r="H44" s="821"/>
      <c r="I44" s="821"/>
      <c r="J44" s="817"/>
      <c r="K44" s="816"/>
      <c r="L44" s="821"/>
      <c r="M44" s="821"/>
      <c r="N44" s="817"/>
      <c r="O44" s="816"/>
      <c r="P44" s="821"/>
      <c r="Q44" s="821"/>
      <c r="R44" s="817"/>
      <c r="S44" s="816"/>
      <c r="T44" s="821"/>
      <c r="U44" s="821"/>
      <c r="V44" s="821"/>
      <c r="W44" s="821"/>
      <c r="X44" s="821"/>
      <c r="Y44" s="821"/>
      <c r="Z44" s="843"/>
      <c r="AA44" s="843"/>
      <c r="AB44" s="1022">
        <v>150</v>
      </c>
      <c r="AC44" s="1049"/>
      <c r="AD44" s="818"/>
      <c r="AE44" s="917"/>
      <c r="AF44" s="1072"/>
      <c r="AG44" s="819"/>
      <c r="AH44" s="816"/>
      <c r="AI44" s="816" t="s">
        <v>455</v>
      </c>
      <c r="AJ44" s="816"/>
      <c r="AK44" s="816"/>
      <c r="AL44" s="820"/>
      <c r="AM44" s="816"/>
      <c r="AN44" s="816"/>
      <c r="AO44" s="816"/>
      <c r="AP44" s="816"/>
      <c r="AQ44" s="816"/>
      <c r="AR44" s="816"/>
      <c r="AS44" s="816"/>
      <c r="AT44" s="816"/>
      <c r="AU44" s="816" t="s">
        <v>455</v>
      </c>
      <c r="AV44" s="816"/>
      <c r="AW44" s="816"/>
      <c r="AX44" s="816"/>
      <c r="AY44" s="816"/>
      <c r="AZ44" s="816"/>
      <c r="BA44" s="816"/>
      <c r="BB44" s="816"/>
      <c r="BC44" s="816"/>
      <c r="BD44" s="816"/>
      <c r="BE44" s="816"/>
      <c r="BF44" s="816"/>
      <c r="BG44" s="816"/>
      <c r="BH44" s="816"/>
      <c r="BI44" s="816"/>
      <c r="BJ44" s="816"/>
      <c r="BK44" s="816"/>
      <c r="BL44" s="816"/>
      <c r="BM44" s="816"/>
      <c r="BN44" s="816"/>
      <c r="BO44" s="816"/>
      <c r="BP44" s="917"/>
    </row>
    <row r="45" spans="1:69" ht="12.75">
      <c r="B45" s="1212"/>
      <c r="C45" s="1210"/>
      <c r="D45" s="953" t="s">
        <v>545</v>
      </c>
      <c r="E45" s="816"/>
      <c r="F45" s="817"/>
      <c r="G45" s="816"/>
      <c r="H45" s="821"/>
      <c r="I45" s="821"/>
      <c r="J45" s="817"/>
      <c r="K45" s="816"/>
      <c r="L45" s="821"/>
      <c r="M45" s="821"/>
      <c r="N45" s="817"/>
      <c r="O45" s="816"/>
      <c r="P45" s="821"/>
      <c r="Q45" s="821"/>
      <c r="R45" s="817"/>
      <c r="S45" s="816"/>
      <c r="T45" s="821"/>
      <c r="U45" s="821"/>
      <c r="V45" s="821"/>
      <c r="W45" s="821"/>
      <c r="X45" s="821"/>
      <c r="Y45" s="821"/>
      <c r="Z45" s="843">
        <v>245</v>
      </c>
      <c r="AA45" s="843">
        <v>4</v>
      </c>
      <c r="AB45" s="1022">
        <f>SUM(Z45*AA45)</f>
        <v>980</v>
      </c>
      <c r="AC45" s="1049"/>
      <c r="AD45" s="818"/>
      <c r="AE45" s="917"/>
      <c r="AF45" s="1072"/>
      <c r="AG45" s="819"/>
      <c r="AH45" s="816"/>
      <c r="AI45" s="816" t="s">
        <v>456</v>
      </c>
      <c r="AJ45" s="816"/>
      <c r="AK45" s="816"/>
      <c r="AL45" s="820"/>
      <c r="AM45" s="816"/>
      <c r="AN45" s="816"/>
      <c r="AO45" s="816"/>
      <c r="AP45" s="816"/>
      <c r="AQ45" s="816"/>
      <c r="AR45" s="816"/>
      <c r="AS45" s="816"/>
      <c r="AT45" s="816"/>
      <c r="AU45" s="816" t="s">
        <v>456</v>
      </c>
      <c r="AV45" s="816"/>
      <c r="AW45" s="816"/>
      <c r="AX45" s="816"/>
      <c r="AY45" s="816"/>
      <c r="AZ45" s="816"/>
      <c r="BA45" s="816"/>
      <c r="BB45" s="816"/>
      <c r="BC45" s="816"/>
      <c r="BD45" s="816"/>
      <c r="BE45" s="816"/>
      <c r="BF45" s="816"/>
      <c r="BG45" s="816"/>
      <c r="BH45" s="816"/>
      <c r="BI45" s="816"/>
      <c r="BJ45" s="816"/>
      <c r="BK45" s="816"/>
      <c r="BL45" s="816"/>
      <c r="BM45" s="816"/>
      <c r="BN45" s="816"/>
      <c r="BO45" s="816"/>
      <c r="BP45" s="917"/>
    </row>
    <row r="46" spans="1:69">
      <c r="B46" s="1212"/>
      <c r="C46" s="1210"/>
      <c r="D46" s="953" t="s">
        <v>553</v>
      </c>
      <c r="E46" s="783"/>
      <c r="F46" s="822"/>
      <c r="G46" s="822"/>
      <c r="H46" s="822"/>
      <c r="I46" s="822"/>
      <c r="J46" s="822"/>
      <c r="K46" s="822"/>
      <c r="L46" s="822"/>
      <c r="M46" s="822"/>
      <c r="N46" s="822"/>
      <c r="O46" s="822"/>
      <c r="P46" s="822"/>
      <c r="Q46" s="822"/>
      <c r="R46" s="822"/>
      <c r="S46" s="822"/>
      <c r="T46" s="822"/>
      <c r="U46" s="822"/>
      <c r="V46" s="822"/>
      <c r="W46" s="822"/>
      <c r="X46" s="822"/>
      <c r="Y46" s="822"/>
      <c r="Z46" s="843">
        <v>28</v>
      </c>
      <c r="AA46" s="843">
        <v>20</v>
      </c>
      <c r="AB46" s="1022">
        <f>SUM(Z46*AA46)</f>
        <v>560</v>
      </c>
      <c r="AC46" s="1053"/>
      <c r="AD46" s="1002"/>
      <c r="AE46" s="917"/>
      <c r="AF46" s="1074"/>
      <c r="AG46" s="823"/>
      <c r="AH46" s="823"/>
      <c r="AI46" s="824"/>
      <c r="AJ46" s="824"/>
      <c r="AK46" s="825"/>
      <c r="AL46" s="825"/>
      <c r="AM46" s="825"/>
      <c r="AN46" s="825"/>
      <c r="AO46" s="825"/>
      <c r="AP46" s="825"/>
      <c r="AQ46" s="826"/>
      <c r="AR46" s="825"/>
      <c r="AS46" s="825"/>
      <c r="AT46" s="825"/>
      <c r="AU46" s="825"/>
      <c r="AV46" s="825"/>
      <c r="AW46" s="827"/>
      <c r="AX46" s="825"/>
      <c r="AY46" s="828"/>
      <c r="AZ46" s="825"/>
      <c r="BA46" s="792"/>
      <c r="BB46" s="829"/>
      <c r="BC46" s="792"/>
      <c r="BD46" s="792"/>
      <c r="BE46" s="792"/>
      <c r="BF46" s="792"/>
      <c r="BG46" s="792"/>
      <c r="BH46" s="792"/>
      <c r="BI46" s="792"/>
      <c r="BJ46" s="792"/>
      <c r="BK46" s="792"/>
      <c r="BL46" s="792"/>
      <c r="BM46" s="792"/>
      <c r="BN46" s="792"/>
      <c r="BO46" s="792"/>
      <c r="BP46" s="917"/>
    </row>
    <row r="47" spans="1:69">
      <c r="B47" s="1212"/>
      <c r="C47" s="1210"/>
      <c r="D47" s="953" t="s">
        <v>536</v>
      </c>
      <c r="E47" s="783"/>
      <c r="F47" s="822"/>
      <c r="G47" s="822"/>
      <c r="H47" s="822"/>
      <c r="I47" s="822"/>
      <c r="J47" s="822"/>
      <c r="K47" s="822"/>
      <c r="L47" s="822"/>
      <c r="M47" s="822"/>
      <c r="N47" s="822"/>
      <c r="O47" s="822"/>
      <c r="P47" s="822"/>
      <c r="Q47" s="822"/>
      <c r="R47" s="822"/>
      <c r="S47" s="822"/>
      <c r="T47" s="822"/>
      <c r="U47" s="822"/>
      <c r="V47" s="822"/>
      <c r="W47" s="822"/>
      <c r="X47" s="822"/>
      <c r="Y47" s="822"/>
      <c r="Z47" s="843">
        <v>45</v>
      </c>
      <c r="AA47" s="843">
        <v>4</v>
      </c>
      <c r="AB47" s="1022">
        <f>SUM(Z47*AA47)</f>
        <v>180</v>
      </c>
      <c r="AC47" s="1053"/>
      <c r="AD47" s="1002"/>
      <c r="AE47" s="917"/>
      <c r="AF47" s="1074"/>
      <c r="AG47" s="823"/>
      <c r="AH47" s="823"/>
      <c r="AI47" s="824"/>
      <c r="AJ47" s="824"/>
      <c r="AK47" s="825"/>
      <c r="AL47" s="825"/>
      <c r="AM47" s="825"/>
      <c r="AN47" s="825"/>
      <c r="AO47" s="825"/>
      <c r="AP47" s="825"/>
      <c r="AQ47" s="826"/>
      <c r="AR47" s="825"/>
      <c r="AS47" s="825"/>
      <c r="AT47" s="825"/>
      <c r="AU47" s="825"/>
      <c r="AV47" s="825"/>
      <c r="AW47" s="827"/>
      <c r="AX47" s="825"/>
      <c r="AY47" s="828"/>
      <c r="AZ47" s="825"/>
      <c r="BA47" s="792"/>
      <c r="BB47" s="829"/>
      <c r="BC47" s="792"/>
      <c r="BD47" s="792"/>
      <c r="BE47" s="792"/>
      <c r="BF47" s="792"/>
      <c r="BG47" s="792"/>
      <c r="BH47" s="792"/>
      <c r="BI47" s="792"/>
      <c r="BJ47" s="792"/>
      <c r="BK47" s="792"/>
      <c r="BL47" s="792"/>
      <c r="BM47" s="792"/>
      <c r="BN47" s="792"/>
      <c r="BO47" s="792"/>
      <c r="BP47" s="917"/>
    </row>
    <row r="48" spans="1:69">
      <c r="B48" s="1212"/>
      <c r="C48" s="1210"/>
      <c r="D48" s="953" t="s">
        <v>537</v>
      </c>
      <c r="E48" s="783"/>
      <c r="F48" s="822"/>
      <c r="G48" s="822"/>
      <c r="H48" s="822"/>
      <c r="I48" s="822"/>
      <c r="J48" s="822"/>
      <c r="K48" s="822"/>
      <c r="L48" s="822"/>
      <c r="M48" s="822"/>
      <c r="N48" s="822"/>
      <c r="O48" s="822"/>
      <c r="P48" s="822"/>
      <c r="Q48" s="822"/>
      <c r="R48" s="822"/>
      <c r="S48" s="822"/>
      <c r="T48" s="822"/>
      <c r="U48" s="822"/>
      <c r="V48" s="822"/>
      <c r="W48" s="822"/>
      <c r="X48" s="822"/>
      <c r="Y48" s="822"/>
      <c r="Z48" s="851"/>
      <c r="AA48" s="851"/>
      <c r="AB48" s="1022">
        <v>300</v>
      </c>
      <c r="AC48" s="1053"/>
      <c r="AD48" s="1002"/>
      <c r="AE48" s="917"/>
      <c r="AF48" s="1074"/>
      <c r="AG48" s="823"/>
      <c r="AH48" s="823"/>
      <c r="AI48" s="824"/>
      <c r="AJ48" s="824"/>
      <c r="AK48" s="825"/>
      <c r="AL48" s="825"/>
      <c r="AM48" s="825"/>
      <c r="AN48" s="825"/>
      <c r="AO48" s="825"/>
      <c r="AP48" s="825"/>
      <c r="AQ48" s="826"/>
      <c r="AR48" s="825"/>
      <c r="AS48" s="825"/>
      <c r="AT48" s="825"/>
      <c r="AU48" s="830" t="e">
        <f>800000-#REF!</f>
        <v>#REF!</v>
      </c>
      <c r="AV48" s="825"/>
      <c r="AW48" s="827"/>
      <c r="AX48" s="825"/>
      <c r="AY48" s="828"/>
      <c r="AZ48" s="825"/>
      <c r="BA48" s="792"/>
      <c r="BB48" s="829"/>
      <c r="BC48" s="829"/>
      <c r="BD48" s="792"/>
      <c r="BE48" s="792"/>
      <c r="BF48" s="792"/>
      <c r="BG48" s="792"/>
      <c r="BH48" s="792"/>
      <c r="BI48" s="792"/>
      <c r="BJ48" s="792"/>
      <c r="BK48" s="792"/>
      <c r="BL48" s="792"/>
      <c r="BM48" s="792"/>
      <c r="BN48" s="792"/>
      <c r="BO48" s="792"/>
      <c r="BP48" s="917"/>
    </row>
    <row r="49" spans="1:69" ht="18.75" thickBot="1">
      <c r="B49" s="1212"/>
      <c r="C49" s="1210"/>
      <c r="D49" s="956" t="s">
        <v>541</v>
      </c>
      <c r="E49" s="957"/>
      <c r="F49" s="958"/>
      <c r="G49" s="958"/>
      <c r="H49" s="958"/>
      <c r="I49" s="958"/>
      <c r="J49" s="958"/>
      <c r="K49" s="958"/>
      <c r="L49" s="958"/>
      <c r="M49" s="958"/>
      <c r="N49" s="958"/>
      <c r="O49" s="958"/>
      <c r="P49" s="958"/>
      <c r="Q49" s="958"/>
      <c r="R49" s="958"/>
      <c r="S49" s="958"/>
      <c r="T49" s="958"/>
      <c r="U49" s="958"/>
      <c r="V49" s="958"/>
      <c r="W49" s="958"/>
      <c r="X49" s="958"/>
      <c r="Y49" s="958"/>
      <c r="Z49" s="919"/>
      <c r="AA49" s="919"/>
      <c r="AB49" s="1030">
        <f>SUM(AB39:AB48)</f>
        <v>3605</v>
      </c>
      <c r="AC49" s="1054">
        <f>AB49</f>
        <v>3605</v>
      </c>
      <c r="AD49" s="1003"/>
      <c r="AE49" s="920"/>
      <c r="AF49" s="1075"/>
      <c r="AG49" s="959"/>
      <c r="AH49" s="959"/>
      <c r="AI49" s="960"/>
      <c r="AJ49" s="960"/>
      <c r="AK49" s="961"/>
      <c r="AL49" s="961"/>
      <c r="AM49" s="961"/>
      <c r="AN49" s="961"/>
      <c r="AO49" s="961"/>
      <c r="AP49" s="961"/>
      <c r="AQ49" s="962"/>
      <c r="AR49" s="961"/>
      <c r="AS49" s="961"/>
      <c r="AT49" s="961"/>
      <c r="AU49" s="961"/>
      <c r="AV49" s="961"/>
      <c r="AW49" s="963"/>
      <c r="AX49" s="961"/>
      <c r="AY49" s="964"/>
      <c r="AZ49" s="961"/>
      <c r="BA49" s="965"/>
      <c r="BB49" s="966"/>
      <c r="BC49" s="966"/>
      <c r="BD49" s="965"/>
      <c r="BE49" s="965"/>
      <c r="BF49" s="966"/>
      <c r="BG49" s="965"/>
      <c r="BH49" s="965"/>
      <c r="BI49" s="965"/>
      <c r="BJ49" s="965"/>
      <c r="BK49" s="965"/>
      <c r="BL49" s="965"/>
      <c r="BM49" s="965"/>
      <c r="BN49" s="965"/>
      <c r="BO49" s="965"/>
      <c r="BP49" s="920">
        <f>SUM(AC49:AE49)</f>
        <v>3605</v>
      </c>
    </row>
    <row r="50" spans="1:69" ht="18.75" thickBot="1">
      <c r="B50" s="1212"/>
      <c r="C50" s="1210"/>
      <c r="D50" s="939"/>
      <c r="E50" s="313"/>
      <c r="F50" s="940"/>
      <c r="G50" s="940"/>
      <c r="H50" s="940"/>
      <c r="I50" s="940"/>
      <c r="J50" s="940"/>
      <c r="K50" s="940"/>
      <c r="L50" s="940"/>
      <c r="M50" s="940"/>
      <c r="N50" s="940"/>
      <c r="O50" s="940"/>
      <c r="P50" s="940"/>
      <c r="Q50" s="940"/>
      <c r="R50" s="940"/>
      <c r="S50" s="940"/>
      <c r="T50" s="940"/>
      <c r="U50" s="940"/>
      <c r="V50" s="940"/>
      <c r="W50" s="940"/>
      <c r="X50" s="940"/>
      <c r="Y50" s="940"/>
      <c r="Z50" s="913"/>
      <c r="AA50" s="913"/>
      <c r="AB50" s="1031"/>
      <c r="AC50" s="1055"/>
      <c r="AD50" s="1004"/>
      <c r="AE50" s="1056"/>
      <c r="AF50" s="1076"/>
      <c r="AG50" s="941"/>
      <c r="AH50" s="941"/>
      <c r="AI50" s="942"/>
      <c r="AJ50" s="942"/>
      <c r="AK50" s="943"/>
      <c r="AL50" s="943"/>
      <c r="AM50" s="943"/>
      <c r="AN50" s="943"/>
      <c r="AO50" s="943"/>
      <c r="AP50" s="943"/>
      <c r="AQ50" s="944"/>
      <c r="AR50" s="943"/>
      <c r="AS50" s="943"/>
      <c r="AT50" s="943"/>
      <c r="AU50" s="943"/>
      <c r="AV50" s="943"/>
      <c r="AW50" s="945"/>
      <c r="AX50" s="943"/>
      <c r="AY50" s="946"/>
      <c r="AZ50" s="943"/>
      <c r="BA50" s="947"/>
      <c r="BB50" s="948"/>
      <c r="BC50" s="948"/>
      <c r="BD50" s="947"/>
      <c r="BE50" s="947"/>
      <c r="BF50" s="948"/>
      <c r="BG50" s="947"/>
      <c r="BH50" s="947"/>
      <c r="BI50" s="947"/>
      <c r="BJ50" s="947"/>
      <c r="BK50" s="947"/>
      <c r="BL50" s="947"/>
      <c r="BM50" s="947"/>
      <c r="BN50" s="947"/>
      <c r="BO50" s="947"/>
      <c r="BP50" s="914"/>
    </row>
    <row r="51" spans="1:69" s="744" customFormat="1" ht="27.75" customHeight="1">
      <c r="A51" s="746"/>
      <c r="B51" s="1212"/>
      <c r="C51" s="1210"/>
      <c r="D51" s="897" t="s">
        <v>525</v>
      </c>
      <c r="E51" s="856"/>
      <c r="F51" s="857"/>
      <c r="G51" s="857" t="s">
        <v>408</v>
      </c>
      <c r="H51" s="857"/>
      <c r="I51" s="857" t="s">
        <v>408</v>
      </c>
      <c r="J51" s="857" t="s">
        <v>408</v>
      </c>
      <c r="K51" s="857" t="s">
        <v>408</v>
      </c>
      <c r="L51" s="857"/>
      <c r="M51" s="857" t="s">
        <v>408</v>
      </c>
      <c r="N51" s="857" t="s">
        <v>408</v>
      </c>
      <c r="O51" s="857" t="s">
        <v>408</v>
      </c>
      <c r="P51" s="857"/>
      <c r="Q51" s="857" t="s">
        <v>408</v>
      </c>
      <c r="R51" s="857" t="s">
        <v>408</v>
      </c>
      <c r="S51" s="857" t="s">
        <v>408</v>
      </c>
      <c r="T51" s="857"/>
      <c r="U51" s="857" t="s">
        <v>408</v>
      </c>
      <c r="V51" s="857" t="s">
        <v>408</v>
      </c>
      <c r="W51" s="857" t="s">
        <v>408</v>
      </c>
      <c r="X51" s="857" t="s">
        <v>408</v>
      </c>
      <c r="Y51" s="857" t="s">
        <v>408</v>
      </c>
      <c r="Z51" s="915"/>
      <c r="AA51" s="915"/>
      <c r="AB51" s="1032"/>
      <c r="AC51" s="1057"/>
      <c r="AD51" s="999"/>
      <c r="AE51" s="916"/>
      <c r="AF51" s="1077" t="s">
        <v>498</v>
      </c>
      <c r="AG51" s="859"/>
      <c r="AH51" s="859"/>
      <c r="AI51" s="860"/>
      <c r="AJ51" s="860"/>
      <c r="AK51" s="861"/>
      <c r="AL51" s="861"/>
      <c r="AM51" s="861"/>
      <c r="AN51" s="861"/>
      <c r="AO51" s="861"/>
      <c r="AP51" s="862"/>
      <c r="AQ51" s="863"/>
      <c r="AR51" s="864"/>
      <c r="AS51" s="864"/>
      <c r="AT51" s="865"/>
      <c r="AU51" s="865"/>
      <c r="AV51" s="864"/>
      <c r="AW51" s="866"/>
      <c r="AX51" s="865"/>
      <c r="AY51" s="861"/>
      <c r="AZ51" s="861"/>
      <c r="BA51" s="867"/>
      <c r="BB51" s="867"/>
      <c r="BC51" s="868"/>
      <c r="BD51" s="868"/>
      <c r="BE51" s="867"/>
      <c r="BF51" s="868"/>
      <c r="BG51" s="868"/>
      <c r="BH51" s="868"/>
      <c r="BI51" s="868"/>
      <c r="BJ51" s="868"/>
      <c r="BK51" s="868"/>
      <c r="BL51" s="868"/>
      <c r="BM51" s="869"/>
      <c r="BN51" s="869"/>
      <c r="BO51" s="869"/>
      <c r="BP51" s="916"/>
      <c r="BQ51" s="884"/>
    </row>
    <row r="52" spans="1:69" s="744" customFormat="1" ht="19.5" customHeight="1">
      <c r="A52" s="746"/>
      <c r="B52" s="752"/>
      <c r="C52" s="1210"/>
      <c r="D52" s="908" t="s">
        <v>546</v>
      </c>
      <c r="E52" s="793"/>
      <c r="F52" s="794"/>
      <c r="G52" s="794"/>
      <c r="H52" s="794"/>
      <c r="I52" s="794"/>
      <c r="J52" s="794"/>
      <c r="K52" s="794"/>
      <c r="L52" s="794"/>
      <c r="M52" s="794"/>
      <c r="N52" s="794"/>
      <c r="O52" s="794"/>
      <c r="P52" s="794"/>
      <c r="Q52" s="794"/>
      <c r="R52" s="794"/>
      <c r="S52" s="794"/>
      <c r="T52" s="794"/>
      <c r="U52" s="794"/>
      <c r="V52" s="794"/>
      <c r="W52" s="794"/>
      <c r="X52" s="794"/>
      <c r="Y52" s="794"/>
      <c r="Z52" s="843"/>
      <c r="AA52" s="843"/>
      <c r="AB52" s="1022">
        <v>2000</v>
      </c>
      <c r="AC52" s="1048"/>
      <c r="AD52" s="1001"/>
      <c r="AE52" s="1008"/>
      <c r="AF52" s="1071"/>
      <c r="AG52" s="796"/>
      <c r="AH52" s="796"/>
      <c r="AI52" s="797"/>
      <c r="AJ52" s="797"/>
      <c r="AK52" s="798"/>
      <c r="AL52" s="798"/>
      <c r="AM52" s="798"/>
      <c r="AN52" s="798"/>
      <c r="AO52" s="798"/>
      <c r="AP52" s="799"/>
      <c r="AQ52" s="800"/>
      <c r="AR52" s="801"/>
      <c r="AS52" s="801"/>
      <c r="AT52" s="802"/>
      <c r="AU52" s="802"/>
      <c r="AV52" s="801"/>
      <c r="AW52" s="803"/>
      <c r="AX52" s="802"/>
      <c r="AY52" s="798"/>
      <c r="AZ52" s="798"/>
      <c r="BA52" s="804"/>
      <c r="BB52" s="804"/>
      <c r="BC52" s="805"/>
      <c r="BD52" s="805"/>
      <c r="BE52" s="804"/>
      <c r="BF52" s="805"/>
      <c r="BG52" s="805"/>
      <c r="BH52" s="805"/>
      <c r="BI52" s="805"/>
      <c r="BJ52" s="805"/>
      <c r="BK52" s="805"/>
      <c r="BL52" s="805"/>
      <c r="BM52" s="806"/>
      <c r="BN52" s="806"/>
      <c r="BO52" s="806"/>
      <c r="BP52" s="1008"/>
      <c r="BQ52" s="884"/>
    </row>
    <row r="53" spans="1:69" s="744" customFormat="1" ht="19.5" customHeight="1" thickBot="1">
      <c r="A53" s="746"/>
      <c r="B53" s="752"/>
      <c r="C53" s="1210"/>
      <c r="D53" s="918" t="s">
        <v>550</v>
      </c>
      <c r="E53" s="870"/>
      <c r="F53" s="871"/>
      <c r="G53" s="871"/>
      <c r="H53" s="871"/>
      <c r="I53" s="871"/>
      <c r="J53" s="871"/>
      <c r="K53" s="871"/>
      <c r="L53" s="871"/>
      <c r="M53" s="871"/>
      <c r="N53" s="871"/>
      <c r="O53" s="871"/>
      <c r="P53" s="871"/>
      <c r="Q53" s="871"/>
      <c r="R53" s="871"/>
      <c r="S53" s="871"/>
      <c r="T53" s="871"/>
      <c r="U53" s="871"/>
      <c r="V53" s="871"/>
      <c r="W53" s="871"/>
      <c r="X53" s="871"/>
      <c r="Y53" s="871"/>
      <c r="Z53" s="919"/>
      <c r="AA53" s="919"/>
      <c r="AB53" s="1033">
        <v>4000</v>
      </c>
      <c r="AC53" s="1058"/>
      <c r="AD53" s="1005"/>
      <c r="AE53" s="1009"/>
      <c r="AF53" s="1078"/>
      <c r="AG53" s="873"/>
      <c r="AH53" s="873"/>
      <c r="AI53" s="874"/>
      <c r="AJ53" s="874"/>
      <c r="AK53" s="875"/>
      <c r="AL53" s="875"/>
      <c r="AM53" s="875"/>
      <c r="AN53" s="875"/>
      <c r="AO53" s="875"/>
      <c r="AP53" s="876"/>
      <c r="AQ53" s="877"/>
      <c r="AR53" s="878"/>
      <c r="AS53" s="878"/>
      <c r="AT53" s="879"/>
      <c r="AU53" s="879"/>
      <c r="AV53" s="878"/>
      <c r="AW53" s="880"/>
      <c r="AX53" s="879"/>
      <c r="AY53" s="875"/>
      <c r="AZ53" s="875"/>
      <c r="BA53" s="881"/>
      <c r="BB53" s="881"/>
      <c r="BC53" s="882"/>
      <c r="BD53" s="882"/>
      <c r="BE53" s="881"/>
      <c r="BF53" s="882"/>
      <c r="BG53" s="882"/>
      <c r="BH53" s="882"/>
      <c r="BI53" s="882"/>
      <c r="BJ53" s="882"/>
      <c r="BK53" s="882"/>
      <c r="BL53" s="882"/>
      <c r="BM53" s="883"/>
      <c r="BN53" s="883"/>
      <c r="BO53" s="883"/>
      <c r="BP53" s="1009"/>
      <c r="BQ53" s="884"/>
    </row>
    <row r="54" spans="1:69" s="744" customFormat="1" ht="18" customHeight="1" thickBot="1">
      <c r="A54" s="746"/>
      <c r="B54" s="752"/>
      <c r="C54" s="1210"/>
      <c r="D54" s="901" t="s">
        <v>570</v>
      </c>
      <c r="E54" s="870"/>
      <c r="F54" s="871"/>
      <c r="G54" s="871"/>
      <c r="H54" s="871"/>
      <c r="I54" s="871"/>
      <c r="J54" s="871"/>
      <c r="K54" s="871"/>
      <c r="L54" s="871"/>
      <c r="M54" s="871"/>
      <c r="N54" s="871"/>
      <c r="O54" s="871"/>
      <c r="P54" s="871"/>
      <c r="Q54" s="871"/>
      <c r="R54" s="871"/>
      <c r="S54" s="871"/>
      <c r="T54" s="871"/>
      <c r="U54" s="871"/>
      <c r="V54" s="871"/>
      <c r="W54" s="871"/>
      <c r="X54" s="871"/>
      <c r="Y54" s="871"/>
      <c r="Z54" s="919"/>
      <c r="AA54" s="919"/>
      <c r="AB54" s="1033">
        <f>SUM(AB52:AB53)</f>
        <v>6000</v>
      </c>
      <c r="AC54" s="1043">
        <v>3000</v>
      </c>
      <c r="AD54" s="919">
        <v>3</v>
      </c>
      <c r="AE54" s="997">
        <v>3000</v>
      </c>
      <c r="AF54" s="1078"/>
      <c r="AG54" s="873"/>
      <c r="AH54" s="873"/>
      <c r="AI54" s="874"/>
      <c r="AJ54" s="874"/>
      <c r="AK54" s="875"/>
      <c r="AL54" s="875"/>
      <c r="AM54" s="875"/>
      <c r="AN54" s="875"/>
      <c r="AO54" s="875"/>
      <c r="AP54" s="876"/>
      <c r="AQ54" s="877"/>
      <c r="AR54" s="878"/>
      <c r="AS54" s="878"/>
      <c r="AT54" s="879"/>
      <c r="AU54" s="879"/>
      <c r="AV54" s="878"/>
      <c r="AW54" s="880"/>
      <c r="AX54" s="879"/>
      <c r="AY54" s="875"/>
      <c r="AZ54" s="875"/>
      <c r="BA54" s="881"/>
      <c r="BB54" s="881"/>
      <c r="BC54" s="882"/>
      <c r="BD54" s="882"/>
      <c r="BE54" s="881"/>
      <c r="BF54" s="882"/>
      <c r="BG54" s="882"/>
      <c r="BH54" s="882"/>
      <c r="BI54" s="882"/>
      <c r="BJ54" s="882"/>
      <c r="BK54" s="882"/>
      <c r="BL54" s="882"/>
      <c r="BM54" s="883"/>
      <c r="BN54" s="883"/>
      <c r="BO54" s="883"/>
      <c r="BP54" s="1009">
        <f>SUM(AC54+AE54)</f>
        <v>6000</v>
      </c>
      <c r="BQ54" s="884"/>
    </row>
    <row r="55" spans="1:69" s="744" customFormat="1" ht="18" customHeight="1" thickBot="1">
      <c r="A55" s="746"/>
      <c r="B55" s="752"/>
      <c r="C55" s="1210"/>
      <c r="D55" s="912"/>
      <c r="E55" s="887"/>
      <c r="F55" s="888"/>
      <c r="G55" s="888"/>
      <c r="H55" s="888"/>
      <c r="I55" s="888"/>
      <c r="J55" s="888"/>
      <c r="K55" s="888"/>
      <c r="L55" s="888"/>
      <c r="M55" s="888"/>
      <c r="N55" s="888"/>
      <c r="O55" s="888"/>
      <c r="P55" s="888"/>
      <c r="Q55" s="888"/>
      <c r="R55" s="888"/>
      <c r="S55" s="888"/>
      <c r="T55" s="888"/>
      <c r="U55" s="888"/>
      <c r="V55" s="888"/>
      <c r="W55" s="888"/>
      <c r="X55" s="888"/>
      <c r="Y55" s="888"/>
      <c r="Z55" s="913"/>
      <c r="AA55" s="913"/>
      <c r="AB55" s="974"/>
      <c r="AC55" s="1059"/>
      <c r="AD55" s="1006"/>
      <c r="AE55" s="1056"/>
      <c r="AF55" s="1079"/>
      <c r="AG55" s="890"/>
      <c r="AH55" s="890"/>
      <c r="AI55" s="891"/>
      <c r="AJ55" s="891"/>
      <c r="AK55" s="771"/>
      <c r="AL55" s="771"/>
      <c r="AM55" s="771"/>
      <c r="AN55" s="771"/>
      <c r="AO55" s="771"/>
      <c r="AP55" s="892"/>
      <c r="AQ55" s="893"/>
      <c r="AR55" s="894"/>
      <c r="AS55" s="894"/>
      <c r="AT55" s="895"/>
      <c r="AU55" s="895"/>
      <c r="AV55" s="894"/>
      <c r="AW55" s="896"/>
      <c r="AX55" s="895"/>
      <c r="AY55" s="771"/>
      <c r="AZ55" s="771"/>
      <c r="BA55" s="768"/>
      <c r="BB55" s="768"/>
      <c r="BC55" s="769"/>
      <c r="BD55" s="769"/>
      <c r="BE55" s="768"/>
      <c r="BF55" s="769"/>
      <c r="BG55" s="769"/>
      <c r="BH55" s="769"/>
      <c r="BI55" s="769"/>
      <c r="BJ55" s="769"/>
      <c r="BK55" s="769"/>
      <c r="BL55" s="769"/>
      <c r="BM55" s="770"/>
      <c r="BN55" s="770"/>
      <c r="BO55" s="770"/>
      <c r="BP55" s="914"/>
      <c r="BQ55" s="884"/>
    </row>
    <row r="56" spans="1:69" s="744" customFormat="1" ht="50.25" customHeight="1">
      <c r="A56" s="746"/>
      <c r="B56" s="747"/>
      <c r="C56" s="1210"/>
      <c r="D56" s="897" t="s">
        <v>526</v>
      </c>
      <c r="E56" s="856" t="s">
        <v>408</v>
      </c>
      <c r="F56" s="857"/>
      <c r="G56" s="857"/>
      <c r="H56" s="857"/>
      <c r="I56" s="857"/>
      <c r="J56" s="857"/>
      <c r="K56" s="857" t="s">
        <v>408</v>
      </c>
      <c r="L56" s="857"/>
      <c r="M56" s="857"/>
      <c r="N56" s="857"/>
      <c r="O56" s="857"/>
      <c r="P56" s="857"/>
      <c r="Q56" s="857"/>
      <c r="R56" s="857"/>
      <c r="S56" s="857"/>
      <c r="T56" s="857"/>
      <c r="U56" s="857"/>
      <c r="V56" s="857"/>
      <c r="W56" s="857"/>
      <c r="X56" s="1093" t="s">
        <v>408</v>
      </c>
      <c r="Y56" s="857"/>
      <c r="Z56" s="858"/>
      <c r="AA56" s="858"/>
      <c r="AB56" s="1026"/>
      <c r="AC56" s="1057"/>
      <c r="AD56" s="999"/>
      <c r="AE56" s="898"/>
      <c r="AF56" s="1077" t="s">
        <v>556</v>
      </c>
      <c r="AG56" s="859"/>
      <c r="AH56" s="859"/>
      <c r="AI56" s="860"/>
      <c r="AJ56" s="860"/>
      <c r="AK56" s="861"/>
      <c r="AL56" s="861"/>
      <c r="AM56" s="861"/>
      <c r="AN56" s="861"/>
      <c r="AO56" s="861"/>
      <c r="AP56" s="862"/>
      <c r="AQ56" s="863"/>
      <c r="AR56" s="864"/>
      <c r="AS56" s="864"/>
      <c r="AT56" s="865"/>
      <c r="AU56" s="865"/>
      <c r="AV56" s="864"/>
      <c r="AW56" s="866"/>
      <c r="AX56" s="865"/>
      <c r="AY56" s="861"/>
      <c r="AZ56" s="861"/>
      <c r="BA56" s="867"/>
      <c r="BB56" s="867"/>
      <c r="BC56" s="868"/>
      <c r="BD56" s="868"/>
      <c r="BE56" s="867"/>
      <c r="BF56" s="868"/>
      <c r="BG56" s="868"/>
      <c r="BH56" s="868"/>
      <c r="BI56" s="868"/>
      <c r="BJ56" s="868"/>
      <c r="BK56" s="868"/>
      <c r="BL56" s="868"/>
      <c r="BM56" s="869"/>
      <c r="BN56" s="869"/>
      <c r="BO56" s="869"/>
      <c r="BP56" s="898"/>
      <c r="BQ56" s="884"/>
    </row>
    <row r="57" spans="1:69" s="744" customFormat="1" ht="16.5" customHeight="1">
      <c r="A57" s="746"/>
      <c r="B57" s="748"/>
      <c r="C57" s="1210"/>
      <c r="D57" s="908" t="s">
        <v>547</v>
      </c>
      <c r="E57" s="793"/>
      <c r="F57" s="794"/>
      <c r="G57" s="794"/>
      <c r="H57" s="794"/>
      <c r="I57" s="794"/>
      <c r="J57" s="794"/>
      <c r="K57" s="794"/>
      <c r="L57" s="794"/>
      <c r="M57" s="794"/>
      <c r="N57" s="794"/>
      <c r="O57" s="794"/>
      <c r="P57" s="794"/>
      <c r="Q57" s="794"/>
      <c r="R57" s="794"/>
      <c r="S57" s="794"/>
      <c r="T57" s="794"/>
      <c r="U57" s="794"/>
      <c r="V57" s="794"/>
      <c r="W57" s="794"/>
      <c r="X57" s="794"/>
      <c r="Y57" s="794"/>
      <c r="Z57" s="845"/>
      <c r="AA57" s="845"/>
      <c r="AB57" s="1027">
        <v>1000</v>
      </c>
      <c r="AC57" s="1048"/>
      <c r="AD57" s="1001"/>
      <c r="AE57" s="900"/>
      <c r="AF57" s="1071"/>
      <c r="AG57" s="796"/>
      <c r="AH57" s="796"/>
      <c r="AI57" s="797"/>
      <c r="AJ57" s="797"/>
      <c r="AK57" s="798"/>
      <c r="AL57" s="798"/>
      <c r="AM57" s="798"/>
      <c r="AN57" s="798"/>
      <c r="AO57" s="798"/>
      <c r="AP57" s="799"/>
      <c r="AQ57" s="800"/>
      <c r="AR57" s="801"/>
      <c r="AS57" s="801"/>
      <c r="AT57" s="802"/>
      <c r="AU57" s="802"/>
      <c r="AV57" s="801"/>
      <c r="AW57" s="803"/>
      <c r="AX57" s="802"/>
      <c r="AY57" s="798"/>
      <c r="AZ57" s="798"/>
      <c r="BA57" s="804"/>
      <c r="BB57" s="804"/>
      <c r="BC57" s="805"/>
      <c r="BD57" s="805"/>
      <c r="BE57" s="804"/>
      <c r="BF57" s="805"/>
      <c r="BG57" s="805"/>
      <c r="BH57" s="805"/>
      <c r="BI57" s="805"/>
      <c r="BJ57" s="805"/>
      <c r="BK57" s="805"/>
      <c r="BL57" s="805"/>
      <c r="BM57" s="806"/>
      <c r="BN57" s="806"/>
      <c r="BO57" s="806"/>
      <c r="BP57" s="900"/>
      <c r="BQ57" s="884"/>
    </row>
    <row r="58" spans="1:69" s="744" customFormat="1" ht="15.75" customHeight="1">
      <c r="A58" s="746"/>
      <c r="B58" s="748"/>
      <c r="C58" s="1210"/>
      <c r="D58" s="908" t="s">
        <v>548</v>
      </c>
      <c r="E58" s="793"/>
      <c r="F58" s="794"/>
      <c r="G58" s="794"/>
      <c r="H58" s="794"/>
      <c r="I58" s="794"/>
      <c r="J58" s="794"/>
      <c r="K58" s="794"/>
      <c r="L58" s="794"/>
      <c r="M58" s="794"/>
      <c r="N58" s="794"/>
      <c r="O58" s="794"/>
      <c r="P58" s="794"/>
      <c r="Q58" s="794"/>
      <c r="R58" s="794"/>
      <c r="S58" s="794"/>
      <c r="T58" s="794"/>
      <c r="U58" s="794"/>
      <c r="V58" s="794"/>
      <c r="W58" s="794"/>
      <c r="X58" s="794"/>
      <c r="Y58" s="794"/>
      <c r="Z58" s="845">
        <v>1500</v>
      </c>
      <c r="AA58" s="845">
        <v>3</v>
      </c>
      <c r="AB58" s="1027">
        <f>SUM(Z58*AA58)</f>
        <v>4500</v>
      </c>
      <c r="AC58" s="1048"/>
      <c r="AD58" s="1001"/>
      <c r="AE58" s="900"/>
      <c r="AF58" s="1071"/>
      <c r="AG58" s="796"/>
      <c r="AH58" s="796"/>
      <c r="AI58" s="797"/>
      <c r="AJ58" s="797"/>
      <c r="AK58" s="798"/>
      <c r="AL58" s="798"/>
      <c r="AM58" s="798"/>
      <c r="AN58" s="798"/>
      <c r="AO58" s="798"/>
      <c r="AP58" s="799"/>
      <c r="AQ58" s="800"/>
      <c r="AR58" s="801"/>
      <c r="AS58" s="801"/>
      <c r="AT58" s="802"/>
      <c r="AU58" s="802"/>
      <c r="AV58" s="801"/>
      <c r="AW58" s="803"/>
      <c r="AX58" s="802"/>
      <c r="AY58" s="798"/>
      <c r="AZ58" s="798"/>
      <c r="BA58" s="804"/>
      <c r="BB58" s="804"/>
      <c r="BC58" s="805"/>
      <c r="BD58" s="805"/>
      <c r="BE58" s="804"/>
      <c r="BF58" s="805"/>
      <c r="BG58" s="805"/>
      <c r="BH58" s="805"/>
      <c r="BI58" s="805"/>
      <c r="BJ58" s="805"/>
      <c r="BK58" s="805"/>
      <c r="BL58" s="805"/>
      <c r="BM58" s="806"/>
      <c r="BN58" s="806"/>
      <c r="BO58" s="806"/>
      <c r="BP58" s="900"/>
      <c r="BQ58" s="884"/>
    </row>
    <row r="59" spans="1:69" s="744" customFormat="1" ht="18" customHeight="1">
      <c r="A59" s="746"/>
      <c r="B59" s="748"/>
      <c r="C59" s="1210"/>
      <c r="D59" s="908" t="s">
        <v>530</v>
      </c>
      <c r="E59" s="793"/>
      <c r="F59" s="794"/>
      <c r="G59" s="794"/>
      <c r="H59" s="794"/>
      <c r="I59" s="794"/>
      <c r="J59" s="794"/>
      <c r="K59" s="794"/>
      <c r="L59" s="794"/>
      <c r="M59" s="794"/>
      <c r="N59" s="794"/>
      <c r="O59" s="794"/>
      <c r="P59" s="794"/>
      <c r="Q59" s="794"/>
      <c r="R59" s="794"/>
      <c r="S59" s="794"/>
      <c r="T59" s="794"/>
      <c r="U59" s="794"/>
      <c r="V59" s="794"/>
      <c r="W59" s="794"/>
      <c r="X59" s="794"/>
      <c r="Y59" s="794"/>
      <c r="Z59" s="845">
        <v>165</v>
      </c>
      <c r="AA59" s="845">
        <v>15</v>
      </c>
      <c r="AB59" s="1027">
        <f>SUM(Z59*AA59)</f>
        <v>2475</v>
      </c>
      <c r="AC59" s="1048"/>
      <c r="AD59" s="1001"/>
      <c r="AE59" s="900"/>
      <c r="AF59" s="1071"/>
      <c r="AG59" s="796"/>
      <c r="AH59" s="796"/>
      <c r="AI59" s="797"/>
      <c r="AJ59" s="797"/>
      <c r="AK59" s="798"/>
      <c r="AL59" s="798"/>
      <c r="AM59" s="798"/>
      <c r="AN59" s="798"/>
      <c r="AO59" s="798"/>
      <c r="AP59" s="799"/>
      <c r="AQ59" s="800"/>
      <c r="AR59" s="801"/>
      <c r="AS59" s="801"/>
      <c r="AT59" s="802"/>
      <c r="AU59" s="802"/>
      <c r="AV59" s="801"/>
      <c r="AW59" s="803"/>
      <c r="AX59" s="802"/>
      <c r="AY59" s="798"/>
      <c r="AZ59" s="798"/>
      <c r="BA59" s="804"/>
      <c r="BB59" s="804"/>
      <c r="BC59" s="805"/>
      <c r="BD59" s="805"/>
      <c r="BE59" s="804"/>
      <c r="BF59" s="805"/>
      <c r="BG59" s="805"/>
      <c r="BH59" s="805"/>
      <c r="BI59" s="805"/>
      <c r="BJ59" s="805"/>
      <c r="BK59" s="805"/>
      <c r="BL59" s="805"/>
      <c r="BM59" s="806"/>
      <c r="BN59" s="806"/>
      <c r="BO59" s="806"/>
      <c r="BP59" s="900"/>
      <c r="BQ59" s="884"/>
    </row>
    <row r="60" spans="1:69" s="744" customFormat="1" ht="14.25" customHeight="1" thickBot="1">
      <c r="A60" s="746"/>
      <c r="B60" s="748"/>
      <c r="C60" s="1210"/>
      <c r="D60" s="901" t="s">
        <v>549</v>
      </c>
      <c r="E60" s="909"/>
      <c r="F60" s="910"/>
      <c r="G60" s="910"/>
      <c r="H60" s="910"/>
      <c r="I60" s="910"/>
      <c r="J60" s="910"/>
      <c r="K60" s="910"/>
      <c r="L60" s="910"/>
      <c r="M60" s="910"/>
      <c r="N60" s="910"/>
      <c r="O60" s="910"/>
      <c r="P60" s="910"/>
      <c r="Q60" s="910"/>
      <c r="R60" s="910"/>
      <c r="S60" s="910"/>
      <c r="T60" s="910"/>
      <c r="U60" s="910"/>
      <c r="V60" s="910"/>
      <c r="W60" s="910"/>
      <c r="X60" s="910"/>
      <c r="Y60" s="910"/>
      <c r="Z60" s="911"/>
      <c r="AA60" s="911"/>
      <c r="AB60" s="1034">
        <f>SUM(AB57:AB59)</f>
        <v>7975</v>
      </c>
      <c r="AC60" s="1058">
        <f>AB60</f>
        <v>7975</v>
      </c>
      <c r="AD60" s="1005"/>
      <c r="AE60" s="902"/>
      <c r="AF60" s="1078"/>
      <c r="AG60" s="873"/>
      <c r="AH60" s="873"/>
      <c r="AI60" s="874"/>
      <c r="AJ60" s="874"/>
      <c r="AK60" s="875"/>
      <c r="AL60" s="875"/>
      <c r="AM60" s="875"/>
      <c r="AN60" s="875"/>
      <c r="AO60" s="875"/>
      <c r="AP60" s="876"/>
      <c r="AQ60" s="877"/>
      <c r="AR60" s="878"/>
      <c r="AS60" s="878"/>
      <c r="AT60" s="879"/>
      <c r="AU60" s="879"/>
      <c r="AV60" s="878"/>
      <c r="AW60" s="880"/>
      <c r="AX60" s="879"/>
      <c r="AY60" s="875"/>
      <c r="AZ60" s="875"/>
      <c r="BA60" s="881"/>
      <c r="BB60" s="881"/>
      <c r="BC60" s="882"/>
      <c r="BD60" s="882"/>
      <c r="BE60" s="881"/>
      <c r="BF60" s="882"/>
      <c r="BG60" s="882"/>
      <c r="BH60" s="882"/>
      <c r="BI60" s="882"/>
      <c r="BJ60" s="882"/>
      <c r="BK60" s="882"/>
      <c r="BL60" s="882"/>
      <c r="BM60" s="883"/>
      <c r="BN60" s="883"/>
      <c r="BO60" s="883"/>
      <c r="BP60" s="902">
        <f>SUM(AC60:AE60)</f>
        <v>7975</v>
      </c>
      <c r="BQ60" s="907"/>
    </row>
    <row r="61" spans="1:69" s="744" customFormat="1" ht="14.25" customHeight="1" thickBot="1">
      <c r="A61" s="746"/>
      <c r="B61" s="748"/>
      <c r="C61" s="1210"/>
      <c r="D61" s="903"/>
      <c r="E61" s="904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6"/>
      <c r="AA61" s="906"/>
      <c r="AB61" s="1035"/>
      <c r="AC61" s="1059"/>
      <c r="AD61" s="1006"/>
      <c r="AE61" s="1060"/>
      <c r="AF61" s="1079"/>
      <c r="AG61" s="890"/>
      <c r="AH61" s="890"/>
      <c r="AI61" s="891"/>
      <c r="AJ61" s="891"/>
      <c r="AK61" s="771"/>
      <c r="AL61" s="771"/>
      <c r="AM61" s="771"/>
      <c r="AN61" s="771"/>
      <c r="AO61" s="771"/>
      <c r="AP61" s="892"/>
      <c r="AQ61" s="893"/>
      <c r="AR61" s="894"/>
      <c r="AS61" s="894"/>
      <c r="AT61" s="895"/>
      <c r="AU61" s="895"/>
      <c r="AV61" s="894"/>
      <c r="AW61" s="896"/>
      <c r="AX61" s="895"/>
      <c r="AY61" s="771"/>
      <c r="AZ61" s="771"/>
      <c r="BA61" s="768"/>
      <c r="BB61" s="768"/>
      <c r="BC61" s="769"/>
      <c r="BD61" s="769"/>
      <c r="BE61" s="768"/>
      <c r="BF61" s="769"/>
      <c r="BG61" s="769"/>
      <c r="BH61" s="769"/>
      <c r="BI61" s="769"/>
      <c r="BJ61" s="769"/>
      <c r="BK61" s="769"/>
      <c r="BL61" s="769"/>
      <c r="BM61" s="770"/>
      <c r="BN61" s="770"/>
      <c r="BO61" s="770"/>
      <c r="BP61" s="844"/>
      <c r="BQ61" s="769"/>
    </row>
    <row r="62" spans="1:69" s="744" customFormat="1" ht="87.75" customHeight="1" thickBot="1">
      <c r="A62" s="746"/>
      <c r="B62" s="748"/>
      <c r="C62" s="1210"/>
      <c r="D62" s="922" t="s">
        <v>527</v>
      </c>
      <c r="E62" s="923"/>
      <c r="F62" s="924"/>
      <c r="G62" s="924"/>
      <c r="H62" s="924"/>
      <c r="I62" s="924"/>
      <c r="J62" s="924"/>
      <c r="K62" s="924"/>
      <c r="L62" s="924"/>
      <c r="M62" s="924"/>
      <c r="N62" s="924" t="s">
        <v>408</v>
      </c>
      <c r="O62" s="924" t="s">
        <v>408</v>
      </c>
      <c r="P62" s="924"/>
      <c r="Q62" s="924"/>
      <c r="R62" s="924"/>
      <c r="S62" s="924"/>
      <c r="T62" s="924"/>
      <c r="U62" s="924"/>
      <c r="V62" s="924"/>
      <c r="W62" s="924"/>
      <c r="X62" s="924" t="s">
        <v>408</v>
      </c>
      <c r="Y62" s="924"/>
      <c r="Z62" s="925"/>
      <c r="AA62" s="925"/>
      <c r="AB62" s="1036"/>
      <c r="AC62" s="1061"/>
      <c r="AD62" s="1007"/>
      <c r="AE62" s="937">
        <v>5000</v>
      </c>
      <c r="AF62" s="1080" t="s">
        <v>560</v>
      </c>
      <c r="AG62" s="926"/>
      <c r="AH62" s="926"/>
      <c r="AI62" s="927"/>
      <c r="AJ62" s="927"/>
      <c r="AK62" s="928"/>
      <c r="AL62" s="928"/>
      <c r="AM62" s="928"/>
      <c r="AN62" s="928"/>
      <c r="AO62" s="928"/>
      <c r="AP62" s="929"/>
      <c r="AQ62" s="930"/>
      <c r="AR62" s="931"/>
      <c r="AS62" s="931"/>
      <c r="AT62" s="932"/>
      <c r="AU62" s="932"/>
      <c r="AV62" s="931"/>
      <c r="AW62" s="933"/>
      <c r="AX62" s="932"/>
      <c r="AY62" s="928"/>
      <c r="AZ62" s="928"/>
      <c r="BA62" s="934"/>
      <c r="BB62" s="934"/>
      <c r="BC62" s="935"/>
      <c r="BD62" s="935"/>
      <c r="BE62" s="934"/>
      <c r="BF62" s="935"/>
      <c r="BG62" s="935"/>
      <c r="BH62" s="935"/>
      <c r="BI62" s="935"/>
      <c r="BJ62" s="935"/>
      <c r="BK62" s="935"/>
      <c r="BL62" s="935"/>
      <c r="BM62" s="936"/>
      <c r="BN62" s="936"/>
      <c r="BO62" s="936"/>
      <c r="BP62" s="937">
        <f>SUM(AC62:AE62)</f>
        <v>5000</v>
      </c>
      <c r="BQ62" s="921"/>
    </row>
    <row r="63" spans="1:69" s="744" customFormat="1" ht="26.25" thickBot="1">
      <c r="A63" s="746"/>
      <c r="B63" s="748"/>
      <c r="C63" s="1210"/>
      <c r="D63" s="922" t="s">
        <v>528</v>
      </c>
      <c r="E63" s="923"/>
      <c r="F63" s="924"/>
      <c r="G63" s="924"/>
      <c r="H63" s="924"/>
      <c r="I63" s="924"/>
      <c r="J63" s="924"/>
      <c r="K63" s="924"/>
      <c r="L63" s="924"/>
      <c r="M63" s="924"/>
      <c r="N63" s="924"/>
      <c r="O63" s="924"/>
      <c r="P63" s="924"/>
      <c r="Q63" s="924" t="s">
        <v>408</v>
      </c>
      <c r="R63" s="924"/>
      <c r="S63" s="924"/>
      <c r="T63" s="924"/>
      <c r="U63" s="924"/>
      <c r="V63" s="924"/>
      <c r="W63" s="924"/>
      <c r="X63" s="924" t="s">
        <v>408</v>
      </c>
      <c r="Y63" s="924"/>
      <c r="Z63" s="925"/>
      <c r="AA63" s="925"/>
      <c r="AB63" s="1036"/>
      <c r="AC63" s="1061"/>
      <c r="AD63" s="1007"/>
      <c r="AE63" s="937">
        <v>5000</v>
      </c>
      <c r="AF63" s="1080" t="s">
        <v>555</v>
      </c>
      <c r="AG63" s="926"/>
      <c r="AH63" s="926"/>
      <c r="AI63" s="927"/>
      <c r="AJ63" s="927"/>
      <c r="AK63" s="928"/>
      <c r="AL63" s="928"/>
      <c r="AM63" s="928"/>
      <c r="AN63" s="928"/>
      <c r="AO63" s="928"/>
      <c r="AP63" s="929"/>
      <c r="AQ63" s="930"/>
      <c r="AR63" s="931"/>
      <c r="AS63" s="931"/>
      <c r="AT63" s="932"/>
      <c r="AU63" s="932"/>
      <c r="AV63" s="931"/>
      <c r="AW63" s="933"/>
      <c r="AX63" s="932"/>
      <c r="AY63" s="928"/>
      <c r="AZ63" s="928"/>
      <c r="BA63" s="934"/>
      <c r="BB63" s="934"/>
      <c r="BC63" s="935"/>
      <c r="BD63" s="935"/>
      <c r="BE63" s="934"/>
      <c r="BF63" s="935"/>
      <c r="BG63" s="935"/>
      <c r="BH63" s="935"/>
      <c r="BI63" s="935"/>
      <c r="BJ63" s="935"/>
      <c r="BK63" s="935"/>
      <c r="BL63" s="935"/>
      <c r="BM63" s="936"/>
      <c r="BN63" s="936"/>
      <c r="BO63" s="936"/>
      <c r="BP63" s="937">
        <f t="shared" ref="BP63:BP64" si="1">SUM(AC63:AE63)</f>
        <v>5000</v>
      </c>
      <c r="BQ63" s="884"/>
    </row>
    <row r="64" spans="1:69" s="744" customFormat="1" ht="26.25" thickBot="1">
      <c r="A64" s="746"/>
      <c r="B64" s="748"/>
      <c r="C64" s="1210"/>
      <c r="D64" s="1138" t="s">
        <v>529</v>
      </c>
      <c r="E64" s="923"/>
      <c r="F64" s="924"/>
      <c r="G64" s="924"/>
      <c r="H64" s="924"/>
      <c r="I64" s="924"/>
      <c r="J64" s="924"/>
      <c r="K64" s="924"/>
      <c r="L64" s="924"/>
      <c r="M64" s="924"/>
      <c r="N64" s="924"/>
      <c r="O64" s="924"/>
      <c r="P64" s="924"/>
      <c r="Q64" s="924"/>
      <c r="R64" s="924" t="s">
        <v>408</v>
      </c>
      <c r="S64" s="924" t="s">
        <v>408</v>
      </c>
      <c r="T64" s="924"/>
      <c r="U64" s="924" t="s">
        <v>408</v>
      </c>
      <c r="V64" s="924"/>
      <c r="W64" s="924"/>
      <c r="X64" s="924"/>
      <c r="Y64" s="924" t="s">
        <v>408</v>
      </c>
      <c r="Z64" s="925"/>
      <c r="AA64" s="925"/>
      <c r="AB64" s="1036"/>
      <c r="AC64" s="1061"/>
      <c r="AD64" s="1007"/>
      <c r="AE64" s="937">
        <v>5000</v>
      </c>
      <c r="AF64" s="1080" t="s">
        <v>555</v>
      </c>
      <c r="AG64" s="926"/>
      <c r="AH64" s="926"/>
      <c r="AI64" s="927"/>
      <c r="AJ64" s="927"/>
      <c r="AK64" s="928"/>
      <c r="AL64" s="928"/>
      <c r="AM64" s="928"/>
      <c r="AN64" s="928"/>
      <c r="AO64" s="928"/>
      <c r="AP64" s="929"/>
      <c r="AQ64" s="930"/>
      <c r="AR64" s="931"/>
      <c r="AS64" s="931"/>
      <c r="AT64" s="932"/>
      <c r="AU64" s="932"/>
      <c r="AV64" s="931"/>
      <c r="AW64" s="933"/>
      <c r="AX64" s="932"/>
      <c r="AY64" s="928"/>
      <c r="AZ64" s="928"/>
      <c r="BA64" s="934"/>
      <c r="BB64" s="934"/>
      <c r="BC64" s="935"/>
      <c r="BD64" s="935"/>
      <c r="BE64" s="934"/>
      <c r="BF64" s="935"/>
      <c r="BG64" s="935"/>
      <c r="BH64" s="935"/>
      <c r="BI64" s="935"/>
      <c r="BJ64" s="935"/>
      <c r="BK64" s="935"/>
      <c r="BL64" s="935"/>
      <c r="BM64" s="936"/>
      <c r="BN64" s="936"/>
      <c r="BO64" s="936"/>
      <c r="BP64" s="937">
        <f t="shared" si="1"/>
        <v>5000</v>
      </c>
      <c r="BQ64" s="938"/>
    </row>
    <row r="65" spans="1:69" s="744" customFormat="1" ht="13.5" thickBot="1">
      <c r="A65" s="746"/>
      <c r="B65" s="748"/>
      <c r="C65" s="1210"/>
      <c r="D65" s="1096"/>
      <c r="E65" s="887"/>
      <c r="F65" s="888"/>
      <c r="G65" s="888"/>
      <c r="H65" s="888"/>
      <c r="I65" s="888"/>
      <c r="J65" s="888"/>
      <c r="K65" s="888"/>
      <c r="L65" s="888"/>
      <c r="M65" s="888"/>
      <c r="N65" s="888"/>
      <c r="O65" s="888"/>
      <c r="P65" s="888"/>
      <c r="Q65" s="888"/>
      <c r="R65" s="888"/>
      <c r="S65" s="888"/>
      <c r="T65" s="888"/>
      <c r="U65" s="888"/>
      <c r="V65" s="888"/>
      <c r="W65" s="888"/>
      <c r="X65" s="888"/>
      <c r="Y65" s="888"/>
      <c r="Z65" s="889"/>
      <c r="AA65" s="889"/>
      <c r="AB65" s="1037"/>
      <c r="AC65" s="1059"/>
      <c r="AD65" s="1006"/>
      <c r="AE65" s="1060"/>
      <c r="AF65" s="1079"/>
      <c r="AG65" s="890"/>
      <c r="AH65" s="890"/>
      <c r="AI65" s="891"/>
      <c r="AJ65" s="891"/>
      <c r="AK65" s="771"/>
      <c r="AL65" s="771"/>
      <c r="AM65" s="771"/>
      <c r="AN65" s="771"/>
      <c r="AO65" s="771"/>
      <c r="AP65" s="892"/>
      <c r="AQ65" s="893"/>
      <c r="AR65" s="894"/>
      <c r="AS65" s="894"/>
      <c r="AT65" s="895"/>
      <c r="AU65" s="895"/>
      <c r="AV65" s="894"/>
      <c r="AW65" s="896"/>
      <c r="AX65" s="895"/>
      <c r="AY65" s="771"/>
      <c r="AZ65" s="771"/>
      <c r="BA65" s="768"/>
      <c r="BB65" s="768"/>
      <c r="BC65" s="769"/>
      <c r="BD65" s="769"/>
      <c r="BE65" s="768"/>
      <c r="BF65" s="769"/>
      <c r="BG65" s="769"/>
      <c r="BH65" s="769"/>
      <c r="BI65" s="769"/>
      <c r="BJ65" s="769"/>
      <c r="BK65" s="769"/>
      <c r="BL65" s="769"/>
      <c r="BM65" s="770"/>
      <c r="BN65" s="770"/>
      <c r="BO65" s="770"/>
      <c r="BP65" s="1097"/>
      <c r="BQ65" s="885"/>
    </row>
    <row r="66" spans="1:69" s="744" customFormat="1" ht="25.5">
      <c r="A66" s="746"/>
      <c r="B66" s="748"/>
      <c r="C66" s="1210"/>
      <c r="D66" s="1098" t="s">
        <v>576</v>
      </c>
      <c r="E66" s="1099"/>
      <c r="F66" s="1100"/>
      <c r="G66" s="1100"/>
      <c r="H66" s="1100"/>
      <c r="I66" s="1100"/>
      <c r="J66" s="1100"/>
      <c r="K66" s="1100"/>
      <c r="L66" s="1100"/>
      <c r="M66" s="1100"/>
      <c r="N66" s="1100"/>
      <c r="O66" s="1100"/>
      <c r="P66" s="1100"/>
      <c r="Q66" s="1100"/>
      <c r="R66" s="1100"/>
      <c r="S66" s="1100"/>
      <c r="T66" s="1100"/>
      <c r="U66" s="1100"/>
      <c r="V66" s="1100"/>
      <c r="W66" s="1100" t="s">
        <v>408</v>
      </c>
      <c r="X66" s="1100"/>
      <c r="Y66" s="1100"/>
      <c r="Z66" s="1101"/>
      <c r="AA66" s="1101"/>
      <c r="AB66" s="1102"/>
      <c r="AC66" s="1103"/>
      <c r="AD66" s="1104"/>
      <c r="AE66" s="1105"/>
      <c r="AF66" s="1106"/>
      <c r="AG66" s="1107"/>
      <c r="AH66" s="1107"/>
      <c r="AI66" s="1108"/>
      <c r="AJ66" s="1108"/>
      <c r="AK66" s="1109"/>
      <c r="AL66" s="1109"/>
      <c r="AM66" s="1109"/>
      <c r="AN66" s="1109"/>
      <c r="AO66" s="1109"/>
      <c r="AP66" s="1110"/>
      <c r="AQ66" s="1111"/>
      <c r="AR66" s="1112"/>
      <c r="AS66" s="1112"/>
      <c r="AT66" s="1113"/>
      <c r="AU66" s="1113"/>
      <c r="AV66" s="1112"/>
      <c r="AW66" s="1114"/>
      <c r="AX66" s="1113"/>
      <c r="AY66" s="1109"/>
      <c r="AZ66" s="1109"/>
      <c r="BA66" s="1115"/>
      <c r="BB66" s="1115"/>
      <c r="BC66" s="1116"/>
      <c r="BD66" s="1116"/>
      <c r="BE66" s="1115"/>
      <c r="BF66" s="1116"/>
      <c r="BG66" s="1116"/>
      <c r="BH66" s="1116"/>
      <c r="BI66" s="1116"/>
      <c r="BJ66" s="1116"/>
      <c r="BK66" s="1116"/>
      <c r="BL66" s="1116"/>
      <c r="BM66" s="1117"/>
      <c r="BN66" s="1117"/>
      <c r="BO66" s="1117"/>
      <c r="BP66" s="1105"/>
      <c r="BQ66" s="885"/>
    </row>
    <row r="67" spans="1:69" s="744" customFormat="1" ht="12.75">
      <c r="A67" s="746"/>
      <c r="B67" s="748"/>
      <c r="C67" s="1210"/>
      <c r="D67" s="1118" t="s">
        <v>548</v>
      </c>
      <c r="E67" s="887"/>
      <c r="F67" s="888"/>
      <c r="G67" s="888"/>
      <c r="H67" s="888"/>
      <c r="I67" s="888"/>
      <c r="J67" s="888"/>
      <c r="K67" s="888"/>
      <c r="L67" s="888"/>
      <c r="M67" s="888"/>
      <c r="N67" s="888"/>
      <c r="O67" s="888"/>
      <c r="P67" s="888"/>
      <c r="Q67" s="888"/>
      <c r="R67" s="888"/>
      <c r="S67" s="888"/>
      <c r="T67" s="888"/>
      <c r="U67" s="888"/>
      <c r="V67" s="888"/>
      <c r="W67" s="888"/>
      <c r="X67" s="888"/>
      <c r="Y67" s="888"/>
      <c r="Z67" s="889">
        <v>1500</v>
      </c>
      <c r="AA67" s="889">
        <v>4</v>
      </c>
      <c r="AB67" s="1037">
        <f>Z67*AA67</f>
        <v>6000</v>
      </c>
      <c r="AC67" s="1059"/>
      <c r="AD67" s="1006"/>
      <c r="AE67" s="1060"/>
      <c r="AF67" s="1079"/>
      <c r="AG67" s="890"/>
      <c r="AH67" s="890"/>
      <c r="AI67" s="891"/>
      <c r="AJ67" s="891"/>
      <c r="AK67" s="771"/>
      <c r="AL67" s="771"/>
      <c r="AM67" s="771"/>
      <c r="AN67" s="771"/>
      <c r="AO67" s="771"/>
      <c r="AP67" s="892"/>
      <c r="AQ67" s="893"/>
      <c r="AR67" s="894"/>
      <c r="AS67" s="894"/>
      <c r="AT67" s="895"/>
      <c r="AU67" s="895"/>
      <c r="AV67" s="894"/>
      <c r="AW67" s="896"/>
      <c r="AX67" s="895"/>
      <c r="AY67" s="771"/>
      <c r="AZ67" s="771"/>
      <c r="BA67" s="768"/>
      <c r="BB67" s="768"/>
      <c r="BC67" s="769"/>
      <c r="BD67" s="769"/>
      <c r="BE67" s="768"/>
      <c r="BF67" s="769"/>
      <c r="BG67" s="769"/>
      <c r="BH67" s="769"/>
      <c r="BI67" s="769"/>
      <c r="BJ67" s="769"/>
      <c r="BK67" s="769"/>
      <c r="BL67" s="769"/>
      <c r="BM67" s="770"/>
      <c r="BN67" s="770"/>
      <c r="BO67" s="770"/>
      <c r="BP67" s="1060"/>
      <c r="BQ67" s="885"/>
    </row>
    <row r="68" spans="1:69" s="744" customFormat="1" ht="12.75">
      <c r="A68" s="746"/>
      <c r="B68" s="748"/>
      <c r="C68" s="1210"/>
      <c r="D68" s="1118" t="s">
        <v>530</v>
      </c>
      <c r="E68" s="887"/>
      <c r="F68" s="888"/>
      <c r="G68" s="888"/>
      <c r="H68" s="888"/>
      <c r="I68" s="888"/>
      <c r="J68" s="888"/>
      <c r="K68" s="888"/>
      <c r="L68" s="888"/>
      <c r="M68" s="888"/>
      <c r="N68" s="888"/>
      <c r="O68" s="888"/>
      <c r="P68" s="888"/>
      <c r="Q68" s="888"/>
      <c r="R68" s="888"/>
      <c r="S68" s="888"/>
      <c r="T68" s="888"/>
      <c r="U68" s="888"/>
      <c r="V68" s="888"/>
      <c r="W68" s="888"/>
      <c r="X68" s="888"/>
      <c r="Y68" s="888"/>
      <c r="Z68" s="889">
        <v>164</v>
      </c>
      <c r="AA68" s="889">
        <f>4*4</f>
        <v>16</v>
      </c>
      <c r="AB68" s="1037">
        <f>Z68*AA68</f>
        <v>2624</v>
      </c>
      <c r="AC68" s="1059"/>
      <c r="AD68" s="1006"/>
      <c r="AE68" s="1060"/>
      <c r="AF68" s="1079"/>
      <c r="AG68" s="890"/>
      <c r="AH68" s="890"/>
      <c r="AI68" s="891"/>
      <c r="AJ68" s="891"/>
      <c r="AK68" s="771"/>
      <c r="AL68" s="771"/>
      <c r="AM68" s="771"/>
      <c r="AN68" s="771"/>
      <c r="AO68" s="771"/>
      <c r="AP68" s="892"/>
      <c r="AQ68" s="893"/>
      <c r="AR68" s="894"/>
      <c r="AS68" s="894"/>
      <c r="AT68" s="895"/>
      <c r="AU68" s="895"/>
      <c r="AV68" s="894"/>
      <c r="AW68" s="896"/>
      <c r="AX68" s="895"/>
      <c r="AY68" s="771"/>
      <c r="AZ68" s="771"/>
      <c r="BA68" s="768"/>
      <c r="BB68" s="768"/>
      <c r="BC68" s="769"/>
      <c r="BD68" s="769"/>
      <c r="BE68" s="768"/>
      <c r="BF68" s="769"/>
      <c r="BG68" s="769"/>
      <c r="BH68" s="769"/>
      <c r="BI68" s="769"/>
      <c r="BJ68" s="769"/>
      <c r="BK68" s="769"/>
      <c r="BL68" s="769"/>
      <c r="BM68" s="770"/>
      <c r="BN68" s="770"/>
      <c r="BO68" s="770"/>
      <c r="BP68" s="1060"/>
      <c r="BQ68" s="885"/>
    </row>
    <row r="69" spans="1:69" s="744" customFormat="1" ht="12.75">
      <c r="A69" s="746"/>
      <c r="B69" s="748"/>
      <c r="C69" s="1210"/>
      <c r="D69" s="1118" t="s">
        <v>577</v>
      </c>
      <c r="E69" s="887"/>
      <c r="F69" s="888"/>
      <c r="G69" s="888"/>
      <c r="H69" s="888"/>
      <c r="I69" s="888"/>
      <c r="J69" s="888"/>
      <c r="K69" s="888"/>
      <c r="L69" s="888"/>
      <c r="M69" s="888"/>
      <c r="N69" s="888"/>
      <c r="O69" s="888"/>
      <c r="P69" s="888"/>
      <c r="Q69" s="888"/>
      <c r="R69" s="888"/>
      <c r="S69" s="888"/>
      <c r="T69" s="888"/>
      <c r="U69" s="888"/>
      <c r="V69" s="888"/>
      <c r="W69" s="888"/>
      <c r="X69" s="888"/>
      <c r="Y69" s="888"/>
      <c r="Z69" s="889"/>
      <c r="AA69" s="889"/>
      <c r="AB69" s="1037"/>
      <c r="AC69" s="1059"/>
      <c r="AD69" s="1006"/>
      <c r="AE69" s="1060"/>
      <c r="AF69" s="1079"/>
      <c r="AG69" s="890"/>
      <c r="AH69" s="890"/>
      <c r="AI69" s="891"/>
      <c r="AJ69" s="891"/>
      <c r="AK69" s="771"/>
      <c r="AL69" s="771"/>
      <c r="AM69" s="771"/>
      <c r="AN69" s="771"/>
      <c r="AO69" s="771"/>
      <c r="AP69" s="892"/>
      <c r="AQ69" s="893"/>
      <c r="AR69" s="894"/>
      <c r="AS69" s="894"/>
      <c r="AT69" s="895"/>
      <c r="AU69" s="895"/>
      <c r="AV69" s="894"/>
      <c r="AW69" s="896"/>
      <c r="AX69" s="895"/>
      <c r="AY69" s="771"/>
      <c r="AZ69" s="771"/>
      <c r="BA69" s="768"/>
      <c r="BB69" s="768"/>
      <c r="BC69" s="769"/>
      <c r="BD69" s="769"/>
      <c r="BE69" s="768"/>
      <c r="BF69" s="769"/>
      <c r="BG69" s="769"/>
      <c r="BH69" s="769"/>
      <c r="BI69" s="769"/>
      <c r="BJ69" s="769"/>
      <c r="BK69" s="769"/>
      <c r="BL69" s="769"/>
      <c r="BM69" s="770"/>
      <c r="BN69" s="770"/>
      <c r="BO69" s="770"/>
      <c r="BP69" s="1060"/>
      <c r="BQ69" s="885"/>
    </row>
    <row r="70" spans="1:69" s="744" customFormat="1" ht="13.5" thickBot="1">
      <c r="A70" s="746"/>
      <c r="B70" s="748"/>
      <c r="C70" s="1210"/>
      <c r="D70" s="1119" t="s">
        <v>549</v>
      </c>
      <c r="E70" s="1120"/>
      <c r="F70" s="1121"/>
      <c r="G70" s="1121"/>
      <c r="H70" s="1121"/>
      <c r="I70" s="1121"/>
      <c r="J70" s="1121"/>
      <c r="K70" s="1121"/>
      <c r="L70" s="1121"/>
      <c r="M70" s="1121"/>
      <c r="N70" s="1121"/>
      <c r="O70" s="1121"/>
      <c r="P70" s="1121"/>
      <c r="Q70" s="1121"/>
      <c r="R70" s="1121"/>
      <c r="S70" s="1121"/>
      <c r="T70" s="1121"/>
      <c r="U70" s="1121"/>
      <c r="V70" s="1121"/>
      <c r="W70" s="1121"/>
      <c r="X70" s="1121"/>
      <c r="Y70" s="1121"/>
      <c r="Z70" s="1122"/>
      <c r="AA70" s="1122"/>
      <c r="AB70" s="1123">
        <f>SUM(AB67:AB68)</f>
        <v>8624</v>
      </c>
      <c r="AC70" s="1123">
        <f>AB70</f>
        <v>8624</v>
      </c>
      <c r="AD70" s="1124"/>
      <c r="AE70" s="1125"/>
      <c r="AF70" s="1126" t="s">
        <v>276</v>
      </c>
      <c r="AG70" s="1127"/>
      <c r="AH70" s="1127"/>
      <c r="AI70" s="1128"/>
      <c r="AJ70" s="1128"/>
      <c r="AK70" s="1129"/>
      <c r="AL70" s="1129"/>
      <c r="AM70" s="1129"/>
      <c r="AN70" s="1129"/>
      <c r="AO70" s="1129"/>
      <c r="AP70" s="1130"/>
      <c r="AQ70" s="1131"/>
      <c r="AR70" s="1132"/>
      <c r="AS70" s="1132"/>
      <c r="AT70" s="1133"/>
      <c r="AU70" s="1133"/>
      <c r="AV70" s="1132"/>
      <c r="AW70" s="1134"/>
      <c r="AX70" s="1133"/>
      <c r="AY70" s="1129"/>
      <c r="AZ70" s="1129"/>
      <c r="BA70" s="1135"/>
      <c r="BB70" s="1135"/>
      <c r="BC70" s="1136"/>
      <c r="BD70" s="1136"/>
      <c r="BE70" s="1135"/>
      <c r="BF70" s="1136"/>
      <c r="BG70" s="1136"/>
      <c r="BH70" s="1136"/>
      <c r="BI70" s="1136"/>
      <c r="BJ70" s="1136"/>
      <c r="BK70" s="1136"/>
      <c r="BL70" s="1136"/>
      <c r="BM70" s="1137"/>
      <c r="BN70" s="1137"/>
      <c r="BO70" s="1137"/>
      <c r="BP70" s="1125">
        <f>AC70+AE70</f>
        <v>8624</v>
      </c>
      <c r="BQ70" s="885"/>
    </row>
    <row r="71" spans="1:69" s="744" customFormat="1" ht="13.5" thickBot="1">
      <c r="A71" s="746"/>
      <c r="B71" s="748"/>
      <c r="C71" s="1210"/>
      <c r="D71" s="886"/>
      <c r="E71" s="887"/>
      <c r="F71" s="888"/>
      <c r="G71" s="888"/>
      <c r="H71" s="888"/>
      <c r="I71" s="888"/>
      <c r="J71" s="888"/>
      <c r="K71" s="888"/>
      <c r="L71" s="888"/>
      <c r="M71" s="888"/>
      <c r="N71" s="888"/>
      <c r="O71" s="888"/>
      <c r="P71" s="888"/>
      <c r="Q71" s="888"/>
      <c r="R71" s="888"/>
      <c r="S71" s="888"/>
      <c r="T71" s="888"/>
      <c r="U71" s="888"/>
      <c r="V71" s="888"/>
      <c r="W71" s="888"/>
      <c r="X71" s="888"/>
      <c r="Y71" s="888"/>
      <c r="Z71" s="889"/>
      <c r="AA71" s="889"/>
      <c r="AB71" s="1037"/>
      <c r="AC71" s="1059"/>
      <c r="AD71" s="1006"/>
      <c r="AE71" s="1060"/>
      <c r="AF71" s="1079"/>
      <c r="AG71" s="890"/>
      <c r="AH71" s="890"/>
      <c r="AI71" s="891"/>
      <c r="AJ71" s="891"/>
      <c r="AK71" s="771"/>
      <c r="AL71" s="771"/>
      <c r="AM71" s="771"/>
      <c r="AN71" s="771"/>
      <c r="AO71" s="771"/>
      <c r="AP71" s="892"/>
      <c r="AQ71" s="893"/>
      <c r="AR71" s="894"/>
      <c r="AS71" s="894"/>
      <c r="AT71" s="895"/>
      <c r="AU71" s="895"/>
      <c r="AV71" s="894"/>
      <c r="AW71" s="896"/>
      <c r="AX71" s="895"/>
      <c r="AY71" s="771"/>
      <c r="AZ71" s="771"/>
      <c r="BA71" s="768"/>
      <c r="BB71" s="768"/>
      <c r="BC71" s="769"/>
      <c r="BD71" s="769"/>
      <c r="BE71" s="768"/>
      <c r="BF71" s="769"/>
      <c r="BG71" s="769"/>
      <c r="BH71" s="769"/>
      <c r="BI71" s="769"/>
      <c r="BJ71" s="769"/>
      <c r="BK71" s="769"/>
      <c r="BL71" s="769"/>
      <c r="BM71" s="770"/>
      <c r="BN71" s="770"/>
      <c r="BO71" s="770"/>
      <c r="BP71" s="844"/>
      <c r="BQ71" s="855"/>
    </row>
    <row r="72" spans="1:69" s="744" customFormat="1" ht="13.5" thickBot="1">
      <c r="A72" s="746"/>
      <c r="B72" s="748"/>
      <c r="C72" s="1211"/>
      <c r="D72" s="897" t="s">
        <v>520</v>
      </c>
      <c r="E72" s="856" t="s">
        <v>408</v>
      </c>
      <c r="F72" s="857" t="s">
        <v>408</v>
      </c>
      <c r="G72" s="857" t="s">
        <v>408</v>
      </c>
      <c r="H72" s="857"/>
      <c r="I72" s="857"/>
      <c r="J72" s="857" t="s">
        <v>408</v>
      </c>
      <c r="K72" s="857" t="s">
        <v>408</v>
      </c>
      <c r="L72" s="857"/>
      <c r="M72" s="857"/>
      <c r="N72" s="857" t="s">
        <v>408</v>
      </c>
      <c r="O72" s="857" t="s">
        <v>408</v>
      </c>
      <c r="P72" s="857"/>
      <c r="Q72" s="857"/>
      <c r="R72" s="857" t="s">
        <v>408</v>
      </c>
      <c r="S72" s="857" t="s">
        <v>408</v>
      </c>
      <c r="T72" s="857"/>
      <c r="U72" s="857"/>
      <c r="V72" s="857" t="s">
        <v>408</v>
      </c>
      <c r="W72" s="857" t="s">
        <v>408</v>
      </c>
      <c r="X72" s="857" t="s">
        <v>408</v>
      </c>
      <c r="Y72" s="857" t="s">
        <v>408</v>
      </c>
      <c r="Z72" s="858"/>
      <c r="AA72" s="858"/>
      <c r="AB72" s="1026"/>
      <c r="AC72" s="1057"/>
      <c r="AD72" s="999"/>
      <c r="AE72" s="898"/>
      <c r="AF72" s="1077"/>
      <c r="AG72" s="859"/>
      <c r="AH72" s="859"/>
      <c r="AI72" s="860"/>
      <c r="AJ72" s="860"/>
      <c r="AK72" s="861"/>
      <c r="AL72" s="861"/>
      <c r="AM72" s="861"/>
      <c r="AN72" s="861"/>
      <c r="AO72" s="861"/>
      <c r="AP72" s="862"/>
      <c r="AQ72" s="863"/>
      <c r="AR72" s="864"/>
      <c r="AS72" s="864"/>
      <c r="AT72" s="865"/>
      <c r="AU72" s="865"/>
      <c r="AV72" s="864"/>
      <c r="AW72" s="866"/>
      <c r="AX72" s="865"/>
      <c r="AY72" s="861"/>
      <c r="AZ72" s="861"/>
      <c r="BA72" s="867"/>
      <c r="BB72" s="867"/>
      <c r="BC72" s="868"/>
      <c r="BD72" s="868"/>
      <c r="BE72" s="867"/>
      <c r="BF72" s="868"/>
      <c r="BG72" s="868"/>
      <c r="BH72" s="868"/>
      <c r="BI72" s="868"/>
      <c r="BJ72" s="868"/>
      <c r="BK72" s="868"/>
      <c r="BL72" s="868"/>
      <c r="BM72" s="869"/>
      <c r="BN72" s="869"/>
      <c r="BO72" s="869"/>
      <c r="BP72" s="898"/>
      <c r="BQ72" s="884"/>
    </row>
    <row r="73" spans="1:69" s="744" customFormat="1" ht="26.25" thickBot="1">
      <c r="A73" s="746"/>
      <c r="B73" s="748"/>
      <c r="C73" s="755"/>
      <c r="D73" s="899" t="s">
        <v>513</v>
      </c>
      <c r="E73" s="793"/>
      <c r="F73" s="794" t="s">
        <v>408</v>
      </c>
      <c r="G73" s="794"/>
      <c r="H73" s="794"/>
      <c r="I73" s="794" t="s">
        <v>408</v>
      </c>
      <c r="J73" s="794"/>
      <c r="K73" s="794" t="s">
        <v>408</v>
      </c>
      <c r="L73" s="794"/>
      <c r="M73" s="794"/>
      <c r="N73" s="794" t="s">
        <v>408</v>
      </c>
      <c r="O73" s="794"/>
      <c r="P73" s="794"/>
      <c r="Q73" s="794" t="s">
        <v>408</v>
      </c>
      <c r="R73" s="794"/>
      <c r="S73" s="794" t="s">
        <v>408</v>
      </c>
      <c r="T73" s="794"/>
      <c r="U73" s="794"/>
      <c r="V73" s="794"/>
      <c r="W73" s="794"/>
      <c r="X73" s="794"/>
      <c r="Y73" s="794"/>
      <c r="Z73" s="845">
        <v>1500</v>
      </c>
      <c r="AA73" s="845">
        <v>6</v>
      </c>
      <c r="AB73" s="1027">
        <f>SUM(Z73*AA73)</f>
        <v>9000</v>
      </c>
      <c r="AC73" s="1048">
        <v>4500</v>
      </c>
      <c r="AD73" s="1001"/>
      <c r="AE73" s="900">
        <v>4500</v>
      </c>
      <c r="AF73" s="1071" t="s">
        <v>276</v>
      </c>
      <c r="AG73" s="796"/>
      <c r="AH73" s="796"/>
      <c r="AI73" s="797"/>
      <c r="AJ73" s="797"/>
      <c r="AK73" s="798"/>
      <c r="AL73" s="798"/>
      <c r="AM73" s="798"/>
      <c r="AN73" s="798"/>
      <c r="AO73" s="798"/>
      <c r="AP73" s="799"/>
      <c r="AQ73" s="800"/>
      <c r="AR73" s="801"/>
      <c r="AS73" s="801"/>
      <c r="AT73" s="802"/>
      <c r="AU73" s="802"/>
      <c r="AV73" s="801"/>
      <c r="AW73" s="803"/>
      <c r="AX73" s="802"/>
      <c r="AY73" s="798"/>
      <c r="AZ73" s="798"/>
      <c r="BA73" s="804"/>
      <c r="BB73" s="804"/>
      <c r="BC73" s="805"/>
      <c r="BD73" s="805"/>
      <c r="BE73" s="804"/>
      <c r="BF73" s="805"/>
      <c r="BG73" s="805"/>
      <c r="BH73" s="805"/>
      <c r="BI73" s="805"/>
      <c r="BJ73" s="805"/>
      <c r="BK73" s="805"/>
      <c r="BL73" s="805"/>
      <c r="BM73" s="806"/>
      <c r="BN73" s="806"/>
      <c r="BO73" s="806"/>
      <c r="BP73" s="900">
        <f>SUM(AC73:AE73)</f>
        <v>9000</v>
      </c>
      <c r="BQ73" s="885"/>
    </row>
    <row r="74" spans="1:69" s="744" customFormat="1" ht="24" customHeight="1" thickBot="1">
      <c r="A74" s="746"/>
      <c r="B74" s="748"/>
      <c r="C74" s="755"/>
      <c r="D74" s="899" t="s">
        <v>516</v>
      </c>
      <c r="E74" s="793"/>
      <c r="F74" s="794"/>
      <c r="G74" s="794"/>
      <c r="H74" s="794"/>
      <c r="I74" s="794" t="s">
        <v>408</v>
      </c>
      <c r="J74" s="794" t="s">
        <v>408</v>
      </c>
      <c r="K74" s="794" t="s">
        <v>408</v>
      </c>
      <c r="L74" s="794"/>
      <c r="M74" s="794" t="s">
        <v>408</v>
      </c>
      <c r="N74" s="794" t="s">
        <v>408</v>
      </c>
      <c r="O74" s="794" t="s">
        <v>408</v>
      </c>
      <c r="P74" s="794"/>
      <c r="Q74" s="794" t="s">
        <v>408</v>
      </c>
      <c r="R74" s="794" t="s">
        <v>408</v>
      </c>
      <c r="S74" s="794" t="s">
        <v>408</v>
      </c>
      <c r="T74" s="794"/>
      <c r="U74" s="794" t="s">
        <v>408</v>
      </c>
      <c r="V74" s="794"/>
      <c r="W74" s="794"/>
      <c r="X74" s="794"/>
      <c r="Y74" s="794"/>
      <c r="Z74" s="845">
        <v>1250</v>
      </c>
      <c r="AA74" s="845">
        <v>10</v>
      </c>
      <c r="AB74" s="1027">
        <f>SUM(Z74*AA74)</f>
        <v>12500</v>
      </c>
      <c r="AC74" s="1048">
        <v>6250</v>
      </c>
      <c r="AD74" s="1001"/>
      <c r="AE74" s="900">
        <v>6250</v>
      </c>
      <c r="AF74" s="1071" t="s">
        <v>262</v>
      </c>
      <c r="AG74" s="796"/>
      <c r="AH74" s="796"/>
      <c r="AI74" s="797"/>
      <c r="AJ74" s="797"/>
      <c r="AK74" s="798"/>
      <c r="AL74" s="798"/>
      <c r="AM74" s="798"/>
      <c r="AN74" s="798"/>
      <c r="AO74" s="798"/>
      <c r="AP74" s="799"/>
      <c r="AQ74" s="800"/>
      <c r="AR74" s="801"/>
      <c r="AS74" s="801"/>
      <c r="AT74" s="802"/>
      <c r="AU74" s="802"/>
      <c r="AV74" s="801"/>
      <c r="AW74" s="803"/>
      <c r="AX74" s="802"/>
      <c r="AY74" s="798"/>
      <c r="AZ74" s="798"/>
      <c r="BA74" s="804"/>
      <c r="BB74" s="804"/>
      <c r="BC74" s="805"/>
      <c r="BD74" s="805"/>
      <c r="BE74" s="804"/>
      <c r="BF74" s="805"/>
      <c r="BG74" s="805"/>
      <c r="BH74" s="805"/>
      <c r="BI74" s="805"/>
      <c r="BJ74" s="805"/>
      <c r="BK74" s="805"/>
      <c r="BL74" s="805"/>
      <c r="BM74" s="806"/>
      <c r="BN74" s="806"/>
      <c r="BO74" s="806"/>
      <c r="BP74" s="900">
        <f t="shared" ref="BP74:BP76" si="2">SUM(AC74:AE74)</f>
        <v>12500</v>
      </c>
      <c r="BQ74" s="885"/>
    </row>
    <row r="75" spans="1:69" s="744" customFormat="1" ht="26.25" thickBot="1">
      <c r="A75" s="746"/>
      <c r="B75" s="748"/>
      <c r="C75" s="755"/>
      <c r="D75" s="899" t="s">
        <v>571</v>
      </c>
      <c r="E75" s="793"/>
      <c r="F75" s="794"/>
      <c r="G75" s="794"/>
      <c r="H75" s="794"/>
      <c r="I75" s="794"/>
      <c r="J75" s="794"/>
      <c r="K75" s="794"/>
      <c r="L75" s="794"/>
      <c r="M75" s="794"/>
      <c r="N75" s="794"/>
      <c r="O75" s="794"/>
      <c r="P75" s="794"/>
      <c r="Q75" s="794"/>
      <c r="R75" s="794"/>
      <c r="S75" s="794"/>
      <c r="T75" s="794"/>
      <c r="U75" s="794"/>
      <c r="V75" s="794"/>
      <c r="W75" s="794"/>
      <c r="X75" s="794"/>
      <c r="Y75" s="794"/>
      <c r="Z75" s="845">
        <v>500</v>
      </c>
      <c r="AA75" s="845">
        <v>6</v>
      </c>
      <c r="AB75" s="1027">
        <f>SUM(Z75*AA75)</f>
        <v>3000</v>
      </c>
      <c r="AC75" s="1048">
        <v>1500</v>
      </c>
      <c r="AD75" s="1001"/>
      <c r="AE75" s="900">
        <v>1500</v>
      </c>
      <c r="AF75" s="1071" t="s">
        <v>554</v>
      </c>
      <c r="AG75" s="796"/>
      <c r="AH75" s="796"/>
      <c r="AI75" s="797"/>
      <c r="AJ75" s="797"/>
      <c r="AK75" s="798"/>
      <c r="AL75" s="798"/>
      <c r="AM75" s="798"/>
      <c r="AN75" s="798"/>
      <c r="AO75" s="798"/>
      <c r="AP75" s="799"/>
      <c r="AQ75" s="800"/>
      <c r="AR75" s="801"/>
      <c r="AS75" s="801"/>
      <c r="AT75" s="802"/>
      <c r="AU75" s="802"/>
      <c r="AV75" s="801"/>
      <c r="AW75" s="803"/>
      <c r="AX75" s="802"/>
      <c r="AY75" s="798"/>
      <c r="AZ75" s="798"/>
      <c r="BA75" s="804"/>
      <c r="BB75" s="804"/>
      <c r="BC75" s="805"/>
      <c r="BD75" s="805"/>
      <c r="BE75" s="804"/>
      <c r="BF75" s="805"/>
      <c r="BG75" s="805"/>
      <c r="BH75" s="805"/>
      <c r="BI75" s="805"/>
      <c r="BJ75" s="805"/>
      <c r="BK75" s="805"/>
      <c r="BL75" s="805"/>
      <c r="BM75" s="806"/>
      <c r="BN75" s="806"/>
      <c r="BO75" s="806"/>
      <c r="BP75" s="900">
        <f t="shared" si="2"/>
        <v>3000</v>
      </c>
      <c r="BQ75" s="885"/>
    </row>
    <row r="76" spans="1:69" s="744" customFormat="1" ht="13.5" thickBot="1">
      <c r="A76" s="746"/>
      <c r="B76" s="748"/>
      <c r="C76" s="755"/>
      <c r="D76" s="901" t="s">
        <v>518</v>
      </c>
      <c r="E76" s="870"/>
      <c r="F76" s="871"/>
      <c r="G76" s="871" t="s">
        <v>408</v>
      </c>
      <c r="H76" s="871"/>
      <c r="I76" s="871" t="s">
        <v>408</v>
      </c>
      <c r="J76" s="871" t="s">
        <v>408</v>
      </c>
      <c r="K76" s="871" t="s">
        <v>408</v>
      </c>
      <c r="L76" s="871"/>
      <c r="M76" s="871" t="s">
        <v>408</v>
      </c>
      <c r="N76" s="871" t="s">
        <v>408</v>
      </c>
      <c r="O76" s="871" t="s">
        <v>408</v>
      </c>
      <c r="P76" s="871"/>
      <c r="Q76" s="871" t="s">
        <v>408</v>
      </c>
      <c r="R76" s="871" t="s">
        <v>408</v>
      </c>
      <c r="S76" s="871" t="s">
        <v>408</v>
      </c>
      <c r="T76" s="871"/>
      <c r="U76" s="871" t="s">
        <v>408</v>
      </c>
      <c r="V76" s="871"/>
      <c r="W76" s="871"/>
      <c r="X76" s="871"/>
      <c r="Y76" s="871"/>
      <c r="Z76" s="872"/>
      <c r="AA76" s="872"/>
      <c r="AB76" s="1038">
        <v>5000</v>
      </c>
      <c r="AC76" s="1058">
        <v>2500</v>
      </c>
      <c r="AD76" s="1005"/>
      <c r="AE76" s="902">
        <v>2500</v>
      </c>
      <c r="AF76" s="1078" t="s">
        <v>315</v>
      </c>
      <c r="AG76" s="873"/>
      <c r="AH76" s="873"/>
      <c r="AI76" s="874"/>
      <c r="AJ76" s="874"/>
      <c r="AK76" s="875"/>
      <c r="AL76" s="875"/>
      <c r="AM76" s="875"/>
      <c r="AN76" s="875"/>
      <c r="AO76" s="875"/>
      <c r="AP76" s="876"/>
      <c r="AQ76" s="877"/>
      <c r="AR76" s="878"/>
      <c r="AS76" s="878"/>
      <c r="AT76" s="879"/>
      <c r="AU76" s="879"/>
      <c r="AV76" s="878"/>
      <c r="AW76" s="880"/>
      <c r="AX76" s="879"/>
      <c r="AY76" s="875"/>
      <c r="AZ76" s="875"/>
      <c r="BA76" s="881"/>
      <c r="BB76" s="881"/>
      <c r="BC76" s="882"/>
      <c r="BD76" s="882"/>
      <c r="BE76" s="881"/>
      <c r="BF76" s="882"/>
      <c r="BG76" s="882"/>
      <c r="BH76" s="882"/>
      <c r="BI76" s="882"/>
      <c r="BJ76" s="882"/>
      <c r="BK76" s="882"/>
      <c r="BL76" s="882"/>
      <c r="BM76" s="883"/>
      <c r="BN76" s="883"/>
      <c r="BO76" s="883"/>
      <c r="BP76" s="900">
        <f t="shared" si="2"/>
        <v>5000</v>
      </c>
      <c r="BQ76" s="885"/>
    </row>
    <row r="77" spans="1:69" s="744" customFormat="1" ht="13.5" thickBot="1">
      <c r="A77" s="746"/>
      <c r="B77" s="748"/>
      <c r="C77" s="755"/>
      <c r="D77" s="1091" t="s">
        <v>549</v>
      </c>
      <c r="E77" s="756"/>
      <c r="F77" s="757"/>
      <c r="G77" s="757"/>
      <c r="H77" s="757"/>
      <c r="I77" s="757"/>
      <c r="J77" s="757"/>
      <c r="K77" s="757"/>
      <c r="L77" s="757"/>
      <c r="M77" s="757"/>
      <c r="N77" s="757"/>
      <c r="O77" s="757"/>
      <c r="P77" s="757"/>
      <c r="Q77" s="757"/>
      <c r="R77" s="757"/>
      <c r="S77" s="757"/>
      <c r="T77" s="757"/>
      <c r="U77" s="757"/>
      <c r="V77" s="757"/>
      <c r="W77" s="757"/>
      <c r="X77" s="757"/>
      <c r="Y77" s="757"/>
      <c r="Z77" s="757"/>
      <c r="AA77" s="757"/>
      <c r="AB77" s="756"/>
      <c r="AC77" s="1092">
        <f>SUM(AC73:AC76)</f>
        <v>14750</v>
      </c>
      <c r="AD77" s="1092">
        <f t="shared" ref="AD77:AE77" si="3">SUM(AD73:AD76)</f>
        <v>0</v>
      </c>
      <c r="AE77" s="1092">
        <f t="shared" si="3"/>
        <v>14750</v>
      </c>
      <c r="AF77" s="757"/>
      <c r="AG77" s="759"/>
      <c r="AH77" s="759"/>
      <c r="AI77" s="760"/>
      <c r="AJ77" s="760"/>
      <c r="AK77" s="761"/>
      <c r="AL77" s="761"/>
      <c r="AM77" s="761"/>
      <c r="AN77" s="761"/>
      <c r="AO77" s="761"/>
      <c r="AP77" s="762"/>
      <c r="AQ77" s="763"/>
      <c r="AR77" s="764"/>
      <c r="AS77" s="764"/>
      <c r="AT77" s="765"/>
      <c r="AU77" s="765"/>
      <c r="AV77" s="764"/>
      <c r="AW77" s="766"/>
      <c r="AX77" s="765"/>
      <c r="AY77" s="761"/>
      <c r="AZ77" s="761"/>
      <c r="BA77" s="767"/>
      <c r="BB77" s="768"/>
      <c r="BC77" s="769"/>
      <c r="BD77" s="769"/>
      <c r="BE77" s="768"/>
      <c r="BF77" s="769"/>
      <c r="BG77" s="769"/>
      <c r="BH77" s="769"/>
      <c r="BI77" s="769"/>
      <c r="BJ77" s="769"/>
      <c r="BK77" s="769"/>
      <c r="BL77" s="769"/>
      <c r="BM77" s="770"/>
      <c r="BN77" s="770"/>
      <c r="BO77" s="770"/>
      <c r="BP77" s="837"/>
      <c r="BQ77" s="769"/>
    </row>
    <row r="78" spans="1:69" ht="26.25" thickBot="1">
      <c r="B78" s="733" t="s">
        <v>267</v>
      </c>
      <c r="C78" s="625"/>
      <c r="D78" s="853"/>
      <c r="E78" s="625"/>
      <c r="F78" s="625"/>
      <c r="G78" s="625"/>
      <c r="H78" s="625"/>
      <c r="I78" s="625"/>
      <c r="J78" s="625"/>
      <c r="K78" s="625"/>
      <c r="L78" s="625"/>
      <c r="M78" s="625"/>
      <c r="N78" s="625"/>
      <c r="O78" s="625"/>
      <c r="P78" s="625"/>
      <c r="Q78" s="625"/>
      <c r="R78" s="625"/>
      <c r="S78" s="625"/>
      <c r="T78" s="625"/>
      <c r="U78" s="625"/>
      <c r="V78" s="625"/>
      <c r="W78" s="625"/>
      <c r="X78" s="625"/>
      <c r="Y78" s="625"/>
      <c r="Z78" s="625"/>
      <c r="AA78" s="625"/>
      <c r="AB78" s="625" t="s">
        <v>569</v>
      </c>
      <c r="AC78" s="1062">
        <f>SUM(AC10:AC76)</f>
        <v>73804</v>
      </c>
      <c r="AD78" s="1062">
        <f t="shared" ref="AD78:AE78" si="4">SUM(AD10:AD76)</f>
        <v>3</v>
      </c>
      <c r="AE78" s="1062">
        <f t="shared" si="4"/>
        <v>42750</v>
      </c>
      <c r="AF78" s="1081"/>
      <c r="AG78" s="625"/>
      <c r="AH78" s="625"/>
      <c r="AI78" s="625"/>
      <c r="AJ78" s="625"/>
      <c r="AK78" s="625"/>
      <c r="AL78" s="625"/>
      <c r="AM78" s="625"/>
      <c r="AN78" s="625"/>
      <c r="AO78" s="625"/>
      <c r="AP78" s="625"/>
      <c r="AQ78" s="625"/>
      <c r="AR78" s="625"/>
      <c r="AS78" s="625"/>
      <c r="AT78" s="625"/>
      <c r="AU78" s="625"/>
      <c r="AV78" s="625"/>
      <c r="AW78" s="625"/>
      <c r="AX78" s="625"/>
      <c r="AY78" s="625"/>
      <c r="AZ78" s="625"/>
      <c r="BA78" s="626"/>
      <c r="BB78" s="730"/>
      <c r="BC78" s="730"/>
      <c r="BD78" s="731"/>
      <c r="BE78" s="731"/>
      <c r="BF78" s="730"/>
      <c r="BG78" s="731"/>
      <c r="BH78" s="731"/>
      <c r="BI78" s="731"/>
      <c r="BJ78" s="731"/>
      <c r="BK78" s="731"/>
      <c r="BL78" s="731"/>
      <c r="BM78" s="731"/>
      <c r="BN78" s="731"/>
      <c r="BO78" s="731"/>
      <c r="BP78" s="854">
        <f>SUM(BP9:BP76)</f>
        <v>116554</v>
      </c>
      <c r="BQ78" s="852"/>
    </row>
    <row r="79" spans="1:69" s="123" customFormat="1">
      <c r="B79" s="699"/>
      <c r="C79" s="700"/>
      <c r="D79" s="701"/>
      <c r="E79" s="701"/>
      <c r="F79" s="701"/>
      <c r="G79" s="701"/>
      <c r="H79" s="701"/>
      <c r="I79" s="701"/>
      <c r="J79" s="701"/>
      <c r="K79" s="701"/>
      <c r="L79" s="701"/>
      <c r="M79" s="701"/>
      <c r="N79" s="701"/>
      <c r="O79" s="701"/>
      <c r="P79" s="701"/>
      <c r="Q79" s="701"/>
      <c r="R79" s="701"/>
      <c r="S79" s="701"/>
      <c r="T79" s="701"/>
      <c r="U79" s="701"/>
      <c r="V79" s="701"/>
      <c r="W79" s="701"/>
      <c r="X79" s="701"/>
      <c r="Y79" s="701"/>
      <c r="Z79" s="701"/>
      <c r="AA79" s="701"/>
      <c r="AB79" s="701"/>
      <c r="AC79" s="701"/>
      <c r="AD79" s="701"/>
      <c r="AE79" s="838"/>
      <c r="AF79" s="1082"/>
      <c r="AG79" s="701"/>
      <c r="AH79" s="702"/>
      <c r="AI79" s="192"/>
      <c r="AJ79" s="192"/>
      <c r="AK79" s="192"/>
      <c r="AL79" s="181"/>
      <c r="AM79" s="192"/>
      <c r="AN79" s="703"/>
      <c r="AO79" s="192"/>
      <c r="AP79" s="704"/>
      <c r="AQ79" s="705"/>
      <c r="AR79" s="181"/>
      <c r="AS79" s="706"/>
      <c r="AT79" s="585"/>
      <c r="AU79" s="585"/>
      <c r="AV79" s="585"/>
      <c r="AW79" s="585"/>
      <c r="AX79" s="585"/>
      <c r="AY79" s="585"/>
      <c r="AZ79" s="585"/>
      <c r="BA79" s="585"/>
      <c r="BB79" s="594"/>
      <c r="BC79" s="594"/>
      <c r="BF79" s="594"/>
      <c r="BP79" s="838"/>
      <c r="BQ79" s="585"/>
    </row>
    <row r="80" spans="1:69">
      <c r="B80" s="1202" t="s">
        <v>579</v>
      </c>
      <c r="C80" s="1202"/>
      <c r="D80" s="1202"/>
      <c r="AE80" s="840"/>
      <c r="AN80" s="133"/>
      <c r="AO80" s="133"/>
      <c r="AP80" s="133"/>
      <c r="AQ80" s="283"/>
      <c r="AR80" s="133"/>
      <c r="AS80" s="133"/>
      <c r="AT80" s="133"/>
      <c r="AU80" s="133"/>
      <c r="AV80" s="133"/>
      <c r="AW80" s="395"/>
      <c r="AX80" s="133"/>
      <c r="AY80" s="125"/>
      <c r="AZ80" s="133"/>
      <c r="BA80" s="596"/>
      <c r="BB80" s="597" t="e">
        <f>110614-#REF!</f>
        <v>#REF!</v>
      </c>
      <c r="BC80" s="596" t="s">
        <v>446</v>
      </c>
      <c r="BP80" s="840"/>
      <c r="BQ80" s="133"/>
    </row>
    <row r="81" spans="1:69">
      <c r="B81" s="742"/>
      <c r="C81" s="742"/>
      <c r="D81" s="742"/>
      <c r="AE81" s="840"/>
      <c r="AN81" s="133"/>
      <c r="AO81" s="133"/>
      <c r="AP81" s="133"/>
      <c r="AQ81" s="283"/>
      <c r="AR81" s="133"/>
      <c r="AS81" s="133"/>
      <c r="AT81" s="133"/>
      <c r="AU81" s="133"/>
      <c r="AV81" s="133"/>
      <c r="AW81" s="395"/>
      <c r="AX81" s="133"/>
      <c r="AY81" s="125"/>
      <c r="AZ81" s="133"/>
      <c r="BA81" s="142"/>
      <c r="BB81" s="595"/>
      <c r="BC81" s="142"/>
      <c r="BP81" s="840"/>
      <c r="BQ81" s="133"/>
    </row>
    <row r="82" spans="1:69" s="601" customFormat="1" ht="12.75">
      <c r="B82" s="602" t="s">
        <v>378</v>
      </c>
      <c r="F82" s="603"/>
      <c r="H82" s="604"/>
      <c r="I82" s="604"/>
      <c r="J82" s="603"/>
      <c r="L82" s="604"/>
      <c r="M82" s="604"/>
      <c r="N82" s="603"/>
      <c r="P82" s="604"/>
      <c r="Q82" s="604"/>
      <c r="R82" s="603"/>
      <c r="T82" s="604"/>
      <c r="U82" s="604"/>
      <c r="V82" s="604"/>
      <c r="W82" s="604"/>
      <c r="X82" s="604"/>
      <c r="Y82" s="604"/>
      <c r="Z82" s="604"/>
      <c r="AA82" s="604"/>
      <c r="AD82" s="606"/>
      <c r="AE82" s="841"/>
      <c r="AF82" s="608"/>
      <c r="AG82" s="606"/>
      <c r="AI82" s="605" t="s">
        <v>454</v>
      </c>
      <c r="AL82" s="698"/>
      <c r="AU82" s="605" t="s">
        <v>454</v>
      </c>
      <c r="BP82" s="841"/>
    </row>
    <row r="83" spans="1:69" s="601" customFormat="1" ht="12.75">
      <c r="B83" s="607"/>
      <c r="F83" s="608"/>
      <c r="H83" s="609"/>
      <c r="I83" s="609"/>
      <c r="J83" s="608"/>
      <c r="L83" s="609"/>
      <c r="M83" s="609"/>
      <c r="N83" s="608"/>
      <c r="P83" s="609"/>
      <c r="Q83" s="609"/>
      <c r="R83" s="608"/>
      <c r="T83" s="609"/>
      <c r="U83" s="609"/>
      <c r="V83" s="609"/>
      <c r="W83" s="609"/>
      <c r="X83" s="609"/>
      <c r="Y83" s="609"/>
      <c r="Z83" s="609"/>
      <c r="AA83" s="609"/>
      <c r="AD83" s="606"/>
      <c r="AE83" s="841"/>
      <c r="AF83" s="608"/>
      <c r="AG83" s="606"/>
      <c r="AL83" s="698"/>
      <c r="BP83" s="841"/>
    </row>
    <row r="84" spans="1:69" s="601" customFormat="1" ht="12.75">
      <c r="B84" s="607"/>
      <c r="F84" s="608"/>
      <c r="H84" s="609"/>
      <c r="I84" s="609"/>
      <c r="J84" s="608"/>
      <c r="L84" s="609"/>
      <c r="M84" s="609"/>
      <c r="N84" s="608"/>
      <c r="P84" s="609"/>
      <c r="Q84" s="609"/>
      <c r="R84" s="608"/>
      <c r="T84" s="609"/>
      <c r="U84" s="609"/>
      <c r="V84" s="609"/>
      <c r="W84" s="609"/>
      <c r="X84" s="609"/>
      <c r="Y84" s="609"/>
      <c r="Z84" s="609"/>
      <c r="AA84" s="609"/>
      <c r="AD84" s="606"/>
      <c r="AE84" s="841"/>
      <c r="AF84" s="608"/>
      <c r="AG84" s="606"/>
      <c r="AL84" s="698"/>
      <c r="BP84" s="841"/>
    </row>
    <row r="85" spans="1:69" s="601" customFormat="1" ht="12.75">
      <c r="B85" s="607"/>
      <c r="F85" s="608"/>
      <c r="H85" s="609"/>
      <c r="I85" s="609"/>
      <c r="J85" s="608"/>
      <c r="L85" s="609"/>
      <c r="M85" s="609"/>
      <c r="N85" s="608"/>
      <c r="P85" s="609"/>
      <c r="Q85" s="609"/>
      <c r="R85" s="608"/>
      <c r="T85" s="609"/>
      <c r="U85" s="609"/>
      <c r="V85" s="609"/>
      <c r="W85" s="609"/>
      <c r="X85" s="609"/>
      <c r="Y85" s="609"/>
      <c r="Z85" s="609"/>
      <c r="AA85" s="609"/>
      <c r="AD85" s="606"/>
      <c r="AE85" s="841"/>
      <c r="AF85" s="608"/>
      <c r="AG85" s="606"/>
      <c r="AL85" s="698"/>
      <c r="BP85" s="841"/>
    </row>
    <row r="86" spans="1:69" s="601" customFormat="1" ht="12.75">
      <c r="B86" s="607"/>
      <c r="F86" s="608"/>
      <c r="H86" s="609"/>
      <c r="I86" s="609"/>
      <c r="J86" s="608"/>
      <c r="L86" s="609"/>
      <c r="M86" s="609"/>
      <c r="N86" s="608"/>
      <c r="P86" s="609"/>
      <c r="Q86" s="609"/>
      <c r="R86" s="608"/>
      <c r="T86" s="609"/>
      <c r="U86" s="609"/>
      <c r="V86" s="609"/>
      <c r="W86" s="609"/>
      <c r="X86" s="609"/>
      <c r="Y86" s="609"/>
      <c r="Z86" s="609"/>
      <c r="AA86" s="609"/>
      <c r="AD86" s="606"/>
      <c r="AE86" s="841"/>
      <c r="AF86" s="608"/>
      <c r="AG86" s="606"/>
      <c r="AL86" s="698"/>
      <c r="BP86" s="841"/>
    </row>
    <row r="87" spans="1:69" s="601" customFormat="1" ht="12.75">
      <c r="B87" s="607"/>
      <c r="F87" s="608"/>
      <c r="H87" s="604"/>
      <c r="I87" s="604"/>
      <c r="J87" s="608"/>
      <c r="L87" s="604"/>
      <c r="M87" s="604"/>
      <c r="N87" s="608"/>
      <c r="P87" s="604"/>
      <c r="Q87" s="604"/>
      <c r="R87" s="608"/>
      <c r="T87" s="604"/>
      <c r="U87" s="604"/>
      <c r="V87" s="604"/>
      <c r="W87" s="604"/>
      <c r="X87" s="604"/>
      <c r="Y87" s="604"/>
      <c r="Z87" s="604"/>
      <c r="AA87" s="604"/>
      <c r="AD87" s="606"/>
      <c r="AE87" s="841"/>
      <c r="AF87" s="608"/>
      <c r="AG87" s="606"/>
      <c r="AL87" s="698"/>
      <c r="BP87" s="841"/>
    </row>
    <row r="88" spans="1:69" s="601" customFormat="1" ht="12.75">
      <c r="B88" s="607"/>
      <c r="F88" s="608"/>
      <c r="H88" s="604"/>
      <c r="I88" s="604"/>
      <c r="J88" s="608"/>
      <c r="L88" s="604"/>
      <c r="M88" s="604"/>
      <c r="N88" s="608"/>
      <c r="P88" s="604"/>
      <c r="Q88" s="604"/>
      <c r="R88" s="608"/>
      <c r="T88" s="604"/>
      <c r="U88" s="604"/>
      <c r="V88" s="604"/>
      <c r="W88" s="604"/>
      <c r="X88" s="604"/>
      <c r="Y88" s="604"/>
      <c r="Z88" s="604"/>
      <c r="AA88" s="604"/>
      <c r="AD88" s="606"/>
      <c r="AE88" s="841"/>
      <c r="AF88" s="608"/>
      <c r="AG88" s="606"/>
      <c r="AL88" s="698"/>
      <c r="BP88" s="841"/>
    </row>
    <row r="89" spans="1:69" s="601" customFormat="1" ht="12.75">
      <c r="B89" s="610"/>
      <c r="F89" s="608"/>
      <c r="H89" s="604"/>
      <c r="I89" s="604"/>
      <c r="J89" s="608"/>
      <c r="L89" s="604"/>
      <c r="M89" s="604"/>
      <c r="N89" s="608"/>
      <c r="P89" s="604"/>
      <c r="Q89" s="604"/>
      <c r="R89" s="608"/>
      <c r="T89" s="604"/>
      <c r="U89" s="604"/>
      <c r="V89" s="604"/>
      <c r="W89" s="604"/>
      <c r="X89" s="604"/>
      <c r="Y89" s="604"/>
      <c r="Z89" s="604"/>
      <c r="AA89" s="604"/>
      <c r="AD89" s="606"/>
      <c r="AE89" s="841"/>
      <c r="AF89" s="608"/>
      <c r="AG89" s="606"/>
      <c r="AL89" s="698"/>
      <c r="BP89" s="841"/>
    </row>
    <row r="90" spans="1:69" s="601" customFormat="1" ht="12.75">
      <c r="B90" s="607" t="s">
        <v>379</v>
      </c>
      <c r="F90" s="608"/>
      <c r="H90" s="604"/>
      <c r="I90" s="604"/>
      <c r="J90" s="608"/>
      <c r="L90" s="604"/>
      <c r="M90" s="604"/>
      <c r="N90" s="608"/>
      <c r="P90" s="604"/>
      <c r="Q90" s="604"/>
      <c r="R90" s="608"/>
      <c r="T90" s="604"/>
      <c r="U90" s="604"/>
      <c r="V90" s="604"/>
      <c r="W90" s="604"/>
      <c r="X90" s="604"/>
      <c r="Y90" s="604"/>
      <c r="Z90" s="604"/>
      <c r="AA90" s="604"/>
      <c r="AD90" s="606"/>
      <c r="AE90" s="841"/>
      <c r="AF90" s="608"/>
      <c r="AG90" s="606"/>
      <c r="AI90" s="601" t="s">
        <v>455</v>
      </c>
      <c r="AL90" s="698"/>
      <c r="AU90" s="601" t="s">
        <v>455</v>
      </c>
      <c r="BP90" s="841"/>
    </row>
    <row r="91" spans="1:69" s="601" customFormat="1" ht="12.75">
      <c r="B91" s="610" t="s">
        <v>380</v>
      </c>
      <c r="C91" s="611"/>
      <c r="D91" s="611"/>
      <c r="F91" s="608"/>
      <c r="H91" s="604"/>
      <c r="I91" s="604"/>
      <c r="J91" s="608"/>
      <c r="L91" s="604"/>
      <c r="M91" s="604"/>
      <c r="N91" s="608"/>
      <c r="P91" s="604"/>
      <c r="Q91" s="604"/>
      <c r="R91" s="608"/>
      <c r="T91" s="604"/>
      <c r="U91" s="604"/>
      <c r="V91" s="604"/>
      <c r="W91" s="604"/>
      <c r="X91" s="604"/>
      <c r="Y91" s="604"/>
      <c r="Z91" s="604"/>
      <c r="AA91" s="604"/>
      <c r="AD91" s="606"/>
      <c r="AE91" s="841"/>
      <c r="AF91" s="608"/>
      <c r="AG91" s="606"/>
      <c r="AI91" s="601" t="s">
        <v>456</v>
      </c>
      <c r="AL91" s="698"/>
      <c r="AU91" s="601" t="s">
        <v>456</v>
      </c>
      <c r="BP91" s="841"/>
    </row>
    <row r="92" spans="1:69">
      <c r="B92" s="405"/>
      <c r="C92" s="403"/>
      <c r="D92" s="403"/>
      <c r="AE92" s="834"/>
      <c r="BC92" s="84"/>
      <c r="BF92" s="84"/>
      <c r="BP92" s="834"/>
      <c r="BQ92" s="407"/>
    </row>
    <row r="93" spans="1:69">
      <c r="A93" s="84" t="s">
        <v>457</v>
      </c>
      <c r="B93" s="402" t="s">
        <v>457</v>
      </c>
      <c r="C93" s="403"/>
      <c r="D93" s="403"/>
      <c r="AE93" s="834"/>
      <c r="BC93" s="84"/>
      <c r="BF93" s="84"/>
      <c r="BP93" s="834"/>
      <c r="BQ93" s="407"/>
    </row>
    <row r="94" spans="1:69">
      <c r="B94" s="405"/>
      <c r="C94" s="406"/>
      <c r="D94" s="406"/>
      <c r="AU94" s="711" t="e">
        <f>800000-#REF!</f>
        <v>#REF!</v>
      </c>
      <c r="BF94" s="84"/>
    </row>
  </sheetData>
  <mergeCells count="23">
    <mergeCell ref="B2:AK2"/>
    <mergeCell ref="B3:AK3"/>
    <mergeCell ref="AG6:AK6"/>
    <mergeCell ref="B7:B8"/>
    <mergeCell ref="C7:C8"/>
    <mergeCell ref="D7:D8"/>
    <mergeCell ref="F7:U7"/>
    <mergeCell ref="AB7:AB8"/>
    <mergeCell ref="AF7:AF8"/>
    <mergeCell ref="D4:BP5"/>
    <mergeCell ref="B80:D80"/>
    <mergeCell ref="BP7:BP8"/>
    <mergeCell ref="BQ7:BQ8"/>
    <mergeCell ref="B24:B51"/>
    <mergeCell ref="C24:C72"/>
    <mergeCell ref="AI7:AI8"/>
    <mergeCell ref="AJ7:AJ8"/>
    <mergeCell ref="AK7:AK8"/>
    <mergeCell ref="AU7:AU8"/>
    <mergeCell ref="AV7:AV8"/>
    <mergeCell ref="BA7:BA8"/>
    <mergeCell ref="AC7:AC8"/>
    <mergeCell ref="AE7:AE8"/>
  </mergeCells>
  <pageMargins left="0.7" right="0.7" top="0.75" bottom="0.75" header="0.3" footer="0.3"/>
  <pageSetup paperSize="9" scale="26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REDD Logframe</vt:lpstr>
      <vt:lpstr>Q4 2011-option A</vt:lpstr>
      <vt:lpstr>AWP 2012</vt:lpstr>
      <vt:lpstr>Sheet1</vt:lpstr>
      <vt:lpstr>Summary</vt:lpstr>
      <vt:lpstr>PMU cost</vt:lpstr>
      <vt:lpstr>Operational cost</vt:lpstr>
      <vt:lpstr>Itemized cost</vt:lpstr>
      <vt:lpstr>Excel_BuiltIn_Print_Area_1</vt:lpstr>
      <vt:lpstr>Excel_BuiltIn_Print_Titles_1</vt:lpstr>
      <vt:lpstr>'AWP 2012'!Print_Area</vt:lpstr>
      <vt:lpstr>'Q4 2011-option A'!Print_Area</vt:lpstr>
      <vt:lpstr>'AWP 2012'!Print_Titles</vt:lpstr>
      <vt:lpstr>'Q4 2011-option 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Van Laake</dc:creator>
  <cp:lastModifiedBy>Tore.Langhelle</cp:lastModifiedBy>
  <cp:lastPrinted>2012-02-22T03:52:45Z</cp:lastPrinted>
  <dcterms:created xsi:type="dcterms:W3CDTF">2010-07-28T01:58:33Z</dcterms:created>
  <dcterms:modified xsi:type="dcterms:W3CDTF">2012-02-22T03:55:54Z</dcterms:modified>
</cp:coreProperties>
</file>