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howInkAnnotation="0" autoCompressPictures="0"/>
  <mc:AlternateContent xmlns:mc="http://schemas.openxmlformats.org/markup-compatibility/2006">
    <mc:Choice Requires="x15">
      <x15ac:absPath xmlns:x15ac="http://schemas.microsoft.com/office/spreadsheetml/2010/11/ac" url="C:\Users\Programme Manager\Documents\UN-REDD\2_Out Come_2_REDD Strategy\Output 2.5_Operationalize Implementation\Activity_2.5.3_Evaluations\extension\packages\"/>
    </mc:Choice>
  </mc:AlternateContent>
  <bookViews>
    <workbookView xWindow="0" yWindow="0" windowWidth="19200" windowHeight="6950" tabRatio="700"/>
  </bookViews>
  <sheets>
    <sheet name="UN REDD Summary Budget" sheetId="18" r:id="rId1"/>
    <sheet name="UN REDD Master Budget" sheetId="15" r:id="rId2"/>
    <sheet name="UN REDD Multi year Budget" sheetId="19" r:id="rId3"/>
    <sheet name="Multi year-Output wise" sheetId="20" r:id="rId4"/>
  </sheets>
  <definedNames>
    <definedName name="_xlnm._FilterDatabase" localSheetId="1" hidden="1">'UN REDD Master Budget'!$A$59:$AP$116</definedName>
    <definedName name="_xlnm.Print_Area" localSheetId="3">'Multi year-Output wise'!$A$1:$W$41</definedName>
    <definedName name="_xlnm.Print_Area" localSheetId="2">'UN REDD Multi year Budget'!$A$1:$AD$89</definedName>
    <definedName name="_xlnm.Print_Titles" localSheetId="2">'UN REDD Multi year Budget'!$6:$8</definedName>
  </definedNames>
  <calcPr calcId="171027"/>
</workbook>
</file>

<file path=xl/calcChain.xml><?xml version="1.0" encoding="utf-8"?>
<calcChain xmlns="http://schemas.openxmlformats.org/spreadsheetml/2006/main">
  <c r="AC129" i="19" l="1"/>
  <c r="AC130" i="19"/>
  <c r="AC131" i="19"/>
  <c r="AC132" i="19"/>
  <c r="AC133" i="19"/>
  <c r="AC128" i="19"/>
  <c r="AB133" i="19"/>
  <c r="AB132" i="19"/>
  <c r="AB131" i="19"/>
  <c r="AB130" i="19"/>
  <c r="AB129" i="19"/>
  <c r="AB128" i="19"/>
  <c r="AB127" i="19"/>
  <c r="AA133" i="19"/>
  <c r="AA132" i="19"/>
  <c r="AA131" i="19"/>
  <c r="AA130" i="19"/>
  <c r="AA129" i="19"/>
  <c r="AA128" i="19"/>
  <c r="AA127" i="19"/>
  <c r="Z128" i="19"/>
  <c r="Z129" i="19"/>
  <c r="Z130" i="19"/>
  <c r="Z131" i="19"/>
  <c r="Z132" i="19"/>
  <c r="Z133" i="19"/>
  <c r="Z127" i="19"/>
  <c r="AC125" i="19"/>
  <c r="AC124" i="19"/>
  <c r="AC123" i="19"/>
  <c r="AC122" i="19"/>
  <c r="AC121" i="19"/>
  <c r="AC120" i="19"/>
  <c r="AC119" i="19"/>
  <c r="AB125" i="19"/>
  <c r="AB124" i="19"/>
  <c r="AB123" i="19"/>
  <c r="AB122" i="19"/>
  <c r="AB121" i="19"/>
  <c r="AB120" i="19"/>
  <c r="AB119" i="19"/>
  <c r="AA125" i="19"/>
  <c r="AA124" i="19"/>
  <c r="AA123" i="19"/>
  <c r="AA122" i="19"/>
  <c r="AA121" i="19"/>
  <c r="AA120" i="19"/>
  <c r="AA119" i="19"/>
  <c r="Z120" i="19"/>
  <c r="AD120" i="19" s="1"/>
  <c r="Z121" i="19"/>
  <c r="AD121" i="19" s="1"/>
  <c r="Z122" i="19"/>
  <c r="Z123" i="19"/>
  <c r="Z124" i="19"/>
  <c r="AD124" i="19" s="1"/>
  <c r="Z125" i="19"/>
  <c r="AD125" i="19" s="1"/>
  <c r="Z119" i="19"/>
  <c r="AC114" i="19"/>
  <c r="AC113" i="19"/>
  <c r="AC112" i="19"/>
  <c r="AC111" i="19"/>
  <c r="AC110" i="19"/>
  <c r="AC109" i="19"/>
  <c r="AC108" i="19"/>
  <c r="AB114" i="19"/>
  <c r="AB113" i="19"/>
  <c r="AB112" i="19"/>
  <c r="AB111" i="19"/>
  <c r="AB110" i="19"/>
  <c r="AB109" i="19"/>
  <c r="AB108" i="19"/>
  <c r="AA114" i="19"/>
  <c r="AA113" i="19"/>
  <c r="AD113" i="19" s="1"/>
  <c r="AA112" i="19"/>
  <c r="AA111" i="19"/>
  <c r="AA110" i="19"/>
  <c r="AA109" i="19"/>
  <c r="AA108" i="19"/>
  <c r="Z109" i="19"/>
  <c r="AD109" i="19" s="1"/>
  <c r="Z110" i="19"/>
  <c r="Z111" i="19"/>
  <c r="AD111" i="19" s="1"/>
  <c r="Z112" i="19"/>
  <c r="AD112" i="19" s="1"/>
  <c r="Z113" i="19"/>
  <c r="Z114" i="19"/>
  <c r="Z108" i="19"/>
  <c r="AD108" i="19" s="1"/>
  <c r="AB106" i="19"/>
  <c r="AB105" i="19"/>
  <c r="AB104" i="19"/>
  <c r="AB103" i="19"/>
  <c r="AB102" i="19"/>
  <c r="AC106" i="19"/>
  <c r="AC105" i="19"/>
  <c r="AC104" i="19"/>
  <c r="AC103" i="19"/>
  <c r="AC102" i="19"/>
  <c r="AC101" i="19"/>
  <c r="AC100" i="19"/>
  <c r="AC107" i="19" s="1"/>
  <c r="AB101" i="19"/>
  <c r="AB100" i="19"/>
  <c r="AA106" i="19"/>
  <c r="AA105" i="19"/>
  <c r="AA104" i="19"/>
  <c r="AA103" i="19"/>
  <c r="AA102" i="19"/>
  <c r="AA101" i="19"/>
  <c r="AA100" i="19"/>
  <c r="Z101" i="19"/>
  <c r="Z102" i="19"/>
  <c r="Z103" i="19"/>
  <c r="AD103" i="19" s="1"/>
  <c r="Z104" i="19"/>
  <c r="Z105" i="19"/>
  <c r="Z106" i="19"/>
  <c r="Z100" i="19"/>
  <c r="AD100" i="19" s="1"/>
  <c r="AC98" i="19"/>
  <c r="AC97" i="19"/>
  <c r="AC96" i="19"/>
  <c r="AC95" i="19"/>
  <c r="AC94" i="19"/>
  <c r="AC93" i="19"/>
  <c r="AB98" i="19"/>
  <c r="AB97" i="19"/>
  <c r="AB96" i="19"/>
  <c r="AB95" i="19"/>
  <c r="AB94" i="19"/>
  <c r="AB93" i="19"/>
  <c r="AA98" i="19"/>
  <c r="AA97" i="19"/>
  <c r="AA96" i="19"/>
  <c r="AA95" i="19"/>
  <c r="AA94" i="19"/>
  <c r="AA93" i="19"/>
  <c r="Z93" i="19"/>
  <c r="Z94" i="19"/>
  <c r="AD94" i="19" s="1"/>
  <c r="Z95" i="19"/>
  <c r="Z96" i="19"/>
  <c r="Z97" i="19"/>
  <c r="Z98" i="19"/>
  <c r="AD98" i="19" s="1"/>
  <c r="AA92" i="19"/>
  <c r="AB92" i="19"/>
  <c r="AC92" i="19"/>
  <c r="Z92" i="19"/>
  <c r="T24" i="20"/>
  <c r="T10" i="20"/>
  <c r="T11" i="20"/>
  <c r="S24" i="20"/>
  <c r="T36" i="18"/>
  <c r="R36" i="18"/>
  <c r="Y22" i="18"/>
  <c r="Y21" i="18"/>
  <c r="K22" i="18"/>
  <c r="K21" i="18"/>
  <c r="K36" i="18"/>
  <c r="I36" i="18"/>
  <c r="AD97" i="19" l="1"/>
  <c r="AD93" i="19"/>
  <c r="AD114" i="19"/>
  <c r="AD110" i="19"/>
  <c r="AC115" i="19"/>
  <c r="AD123" i="19"/>
  <c r="T12" i="20"/>
  <c r="AD92" i="19"/>
  <c r="AD96" i="19"/>
  <c r="AD95" i="19"/>
  <c r="AD105" i="19"/>
  <c r="AD101" i="19"/>
  <c r="AD102" i="19"/>
  <c r="AD106" i="19"/>
  <c r="AD119" i="19"/>
  <c r="AD122" i="19"/>
  <c r="AD104" i="19"/>
  <c r="AD129" i="19"/>
  <c r="AD132" i="19"/>
  <c r="AD128" i="19"/>
  <c r="AD133" i="19"/>
  <c r="AD131" i="19"/>
  <c r="AD130" i="19"/>
  <c r="AB107" i="19"/>
  <c r="AC99" i="19"/>
  <c r="AI324" i="15"/>
  <c r="AG324" i="15"/>
  <c r="AE324" i="15"/>
  <c r="U24" i="20" l="1"/>
  <c r="M36" i="18"/>
  <c r="O36" i="18"/>
  <c r="V24" i="20"/>
  <c r="AC88" i="19"/>
  <c r="AG255" i="15"/>
  <c r="AB243" i="15"/>
  <c r="AJ405" i="15"/>
  <c r="AJ406" i="15"/>
  <c r="AJ407" i="15"/>
  <c r="AJ408" i="15"/>
  <c r="AJ409" i="15"/>
  <c r="AJ410" i="15"/>
  <c r="AJ411" i="15"/>
  <c r="AJ412" i="15"/>
  <c r="AJ413" i="15"/>
  <c r="AJ414" i="15"/>
  <c r="AJ415" i="15"/>
  <c r="AJ416" i="15"/>
  <c r="AJ417" i="15"/>
  <c r="AJ418" i="15"/>
  <c r="AJ419" i="15"/>
  <c r="AJ420" i="15"/>
  <c r="AJ421" i="15"/>
  <c r="AJ422" i="15"/>
  <c r="AJ423" i="15"/>
  <c r="AJ424" i="15"/>
  <c r="AJ425" i="15"/>
  <c r="AJ426" i="15"/>
  <c r="AJ427" i="15"/>
  <c r="AJ428" i="15"/>
  <c r="AJ429" i="15"/>
  <c r="AJ430" i="15"/>
  <c r="AJ431" i="15"/>
  <c r="AJ433" i="15"/>
  <c r="AJ434" i="15"/>
  <c r="AJ435" i="15"/>
  <c r="AJ436" i="15"/>
  <c r="AJ437" i="15"/>
  <c r="AJ438" i="15"/>
  <c r="AJ404" i="15"/>
  <c r="AJ383" i="15"/>
  <c r="AJ384" i="15"/>
  <c r="AJ385" i="15"/>
  <c r="AJ386" i="15"/>
  <c r="AJ387" i="15"/>
  <c r="AJ388" i="15"/>
  <c r="AJ389" i="15"/>
  <c r="AJ390" i="15"/>
  <c r="AJ391" i="15"/>
  <c r="AJ392" i="15"/>
  <c r="AJ393" i="15"/>
  <c r="AJ394" i="15"/>
  <c r="AJ395" i="15"/>
  <c r="AJ396" i="15"/>
  <c r="AJ397" i="15"/>
  <c r="AJ398" i="15"/>
  <c r="AJ399" i="15"/>
  <c r="AJ400" i="15"/>
  <c r="AJ401" i="15"/>
  <c r="AJ402" i="15"/>
  <c r="AJ382" i="15"/>
  <c r="AJ365" i="15"/>
  <c r="AJ366" i="15"/>
  <c r="AJ367" i="15"/>
  <c r="AJ368" i="15"/>
  <c r="AJ369" i="15"/>
  <c r="AJ370" i="15"/>
  <c r="AJ371" i="15"/>
  <c r="AJ372" i="15"/>
  <c r="AJ373" i="15"/>
  <c r="AJ374" i="15"/>
  <c r="AJ375" i="15"/>
  <c r="AJ376" i="15"/>
  <c r="AJ377" i="15"/>
  <c r="AJ364" i="15"/>
  <c r="AJ343" i="15"/>
  <c r="AJ344" i="15"/>
  <c r="AJ345" i="15"/>
  <c r="AJ346" i="15"/>
  <c r="AJ347" i="15"/>
  <c r="AJ348" i="15"/>
  <c r="AJ349" i="15"/>
  <c r="AJ350" i="15"/>
  <c r="AJ351" i="15"/>
  <c r="AJ352" i="15"/>
  <c r="AJ353" i="15"/>
  <c r="AJ354" i="15"/>
  <c r="AJ355" i="15"/>
  <c r="AJ356" i="15"/>
  <c r="AJ357" i="15"/>
  <c r="AJ358" i="15"/>
  <c r="AJ359" i="15"/>
  <c r="AJ360" i="15"/>
  <c r="AJ361" i="15"/>
  <c r="AJ362" i="15"/>
  <c r="AJ342" i="15"/>
  <c r="AJ329" i="15"/>
  <c r="AJ330" i="15"/>
  <c r="AJ331" i="15"/>
  <c r="AJ332" i="15"/>
  <c r="AJ333" i="15"/>
  <c r="AJ334" i="15"/>
  <c r="AJ335" i="15"/>
  <c r="AJ336" i="15"/>
  <c r="AJ337" i="15"/>
  <c r="AJ338" i="15"/>
  <c r="AJ339" i="15"/>
  <c r="AJ340" i="15"/>
  <c r="AJ327" i="15"/>
  <c r="AI405" i="15"/>
  <c r="AI406" i="15"/>
  <c r="AI407" i="15"/>
  <c r="AI408" i="15"/>
  <c r="AI409" i="15"/>
  <c r="AI410" i="15"/>
  <c r="AI412" i="15"/>
  <c r="AI414" i="15"/>
  <c r="AI415" i="15"/>
  <c r="AI416" i="15"/>
  <c r="AI417" i="15"/>
  <c r="AI419" i="15"/>
  <c r="AI420" i="15"/>
  <c r="AI421" i="15"/>
  <c r="AI422" i="15"/>
  <c r="AI423" i="15"/>
  <c r="AI424" i="15"/>
  <c r="AI426" i="15"/>
  <c r="AI427" i="15"/>
  <c r="AI428" i="15"/>
  <c r="AI429" i="15"/>
  <c r="AI430" i="15"/>
  <c r="AI431" i="15"/>
  <c r="AI433" i="15"/>
  <c r="AI434" i="15"/>
  <c r="AI435" i="15"/>
  <c r="AI436" i="15"/>
  <c r="AI437" i="15"/>
  <c r="AI438" i="15"/>
  <c r="AI404" i="15"/>
  <c r="AI383" i="15"/>
  <c r="AI384" i="15"/>
  <c r="AI385" i="15"/>
  <c r="AI386" i="15"/>
  <c r="AI387" i="15"/>
  <c r="AI388" i="15"/>
  <c r="AI389" i="15"/>
  <c r="AI390" i="15"/>
  <c r="AI391" i="15"/>
  <c r="AI392" i="15"/>
  <c r="AI393" i="15"/>
  <c r="AI394" i="15"/>
  <c r="AI395" i="15"/>
  <c r="AI396" i="15"/>
  <c r="AI397" i="15"/>
  <c r="AI398" i="15"/>
  <c r="AI399" i="15"/>
  <c r="AI400" i="15"/>
  <c r="AI401" i="15"/>
  <c r="AI382" i="15"/>
  <c r="AI365" i="15"/>
  <c r="AI366" i="15"/>
  <c r="AI367" i="15"/>
  <c r="AI368" i="15"/>
  <c r="AI369" i="15"/>
  <c r="AI371" i="15"/>
  <c r="AI372" i="15"/>
  <c r="AI373" i="15"/>
  <c r="AI374" i="15"/>
  <c r="AI375" i="15"/>
  <c r="AI376" i="15"/>
  <c r="AI377" i="15"/>
  <c r="AI344" i="15"/>
  <c r="AI345" i="15"/>
  <c r="AI346" i="15"/>
  <c r="AI347" i="15"/>
  <c r="AI348" i="15"/>
  <c r="AI349" i="15"/>
  <c r="AI350" i="15"/>
  <c r="AI351" i="15"/>
  <c r="AI352" i="15"/>
  <c r="AI353" i="15"/>
  <c r="AI354" i="15"/>
  <c r="AI355" i="15"/>
  <c r="AI356" i="15"/>
  <c r="AI357" i="15"/>
  <c r="AI359" i="15"/>
  <c r="AI360" i="15"/>
  <c r="AI361" i="15"/>
  <c r="AI342" i="15"/>
  <c r="AI328" i="15"/>
  <c r="AI329" i="15"/>
  <c r="AI330" i="15"/>
  <c r="AI331" i="15"/>
  <c r="AI332" i="15"/>
  <c r="AI333" i="15"/>
  <c r="AI336" i="15"/>
  <c r="AI337" i="15"/>
  <c r="AI338" i="15"/>
  <c r="AI339" i="15"/>
  <c r="AI327" i="15"/>
  <c r="AF439" i="15"/>
  <c r="AH439" i="15"/>
  <c r="AF403" i="15"/>
  <c r="AG403" i="15"/>
  <c r="V34" i="20" s="1"/>
  <c r="AH403" i="15"/>
  <c r="AF378" i="15"/>
  <c r="AG378" i="15"/>
  <c r="V30" i="20" s="1"/>
  <c r="AH378" i="15"/>
  <c r="AF363" i="15"/>
  <c r="AG363" i="15"/>
  <c r="V29" i="20" s="1"/>
  <c r="AH363" i="15"/>
  <c r="AF341" i="15"/>
  <c r="AG341" i="15"/>
  <c r="AH341" i="15"/>
  <c r="AH379" i="15" l="1"/>
  <c r="AG379" i="15"/>
  <c r="V28" i="20"/>
  <c r="V31" i="20" s="1"/>
  <c r="AJ403" i="15"/>
  <c r="AF379" i="15"/>
  <c r="W24" i="20"/>
  <c r="AJ328" i="15"/>
  <c r="AC126" i="19"/>
  <c r="AN449" i="15"/>
  <c r="AN446" i="15"/>
  <c r="AM440" i="15"/>
  <c r="AM379" i="15"/>
  <c r="AM441" i="15" s="1"/>
  <c r="AM443" i="15" l="1"/>
  <c r="AB370" i="15"/>
  <c r="AI370" i="15" s="1"/>
  <c r="AB364" i="15"/>
  <c r="AI364" i="15" s="1"/>
  <c r="AG432" i="15" l="1"/>
  <c r="AD432" i="15"/>
  <c r="AI432" i="15" s="1"/>
  <c r="AD425" i="15"/>
  <c r="AB425" i="15"/>
  <c r="AI425" i="15" s="1"/>
  <c r="AD418" i="15"/>
  <c r="AI418" i="15" s="1"/>
  <c r="AB413" i="15"/>
  <c r="AI413" i="15" s="1"/>
  <c r="AD411" i="15"/>
  <c r="AI411" i="15" s="1"/>
  <c r="AB402" i="15"/>
  <c r="AI402" i="15" s="1"/>
  <c r="AI403" i="15" s="1"/>
  <c r="AB362" i="15"/>
  <c r="AI362" i="15" s="1"/>
  <c r="AD358" i="15"/>
  <c r="AI358" i="15" s="1"/>
  <c r="AB343" i="15"/>
  <c r="AI343" i="15" s="1"/>
  <c r="AB340" i="15"/>
  <c r="AI340" i="15" s="1"/>
  <c r="AD335" i="15"/>
  <c r="AI335" i="15" s="1"/>
  <c r="AD334" i="15"/>
  <c r="AI334" i="15" s="1"/>
  <c r="AC127" i="19" l="1"/>
  <c r="AG439" i="15"/>
  <c r="V35" i="20" s="1"/>
  <c r="V36" i="20" s="1"/>
  <c r="V37" i="20" s="1"/>
  <c r="AJ432" i="15"/>
  <c r="AE268" i="15"/>
  <c r="AD127" i="19" l="1"/>
  <c r="AC134" i="19"/>
  <c r="N34" i="18" s="1"/>
  <c r="W22" i="18"/>
  <c r="W23" i="18"/>
  <c r="W24" i="18"/>
  <c r="W25" i="18"/>
  <c r="W26" i="18"/>
  <c r="W27" i="18"/>
  <c r="W28" i="18"/>
  <c r="W29" i="18"/>
  <c r="W21" i="18"/>
  <c r="W9" i="18" s="1"/>
  <c r="Y11" i="18"/>
  <c r="R22" i="18"/>
  <c r="R23" i="18"/>
  <c r="R24" i="18"/>
  <c r="R25" i="18"/>
  <c r="R26" i="18"/>
  <c r="R27" i="18"/>
  <c r="R28" i="18"/>
  <c r="R29" i="18"/>
  <c r="N33" i="18"/>
  <c r="N32" i="18"/>
  <c r="N31" i="18"/>
  <c r="N30" i="18"/>
  <c r="Y12" i="18" l="1"/>
  <c r="W10" i="18"/>
  <c r="N12" i="18"/>
  <c r="N35" i="18"/>
  <c r="N11" i="18"/>
  <c r="AC63" i="19"/>
  <c r="AB63" i="19"/>
  <c r="AC17" i="19"/>
  <c r="AC16" i="19"/>
  <c r="AC15" i="19"/>
  <c r="AC14" i="19"/>
  <c r="AC13" i="19"/>
  <c r="AC12" i="19"/>
  <c r="AC11" i="19"/>
  <c r="AB14" i="19"/>
  <c r="AB12" i="19"/>
  <c r="AB11" i="19"/>
  <c r="AA63" i="19"/>
  <c r="AA12" i="19"/>
  <c r="Z63" i="19"/>
  <c r="N13" i="18" l="1"/>
  <c r="AE264" i="15"/>
  <c r="AG249" i="15"/>
  <c r="AG256" i="15" l="1"/>
  <c r="AJ256" i="15" s="1"/>
  <c r="AI246" i="15"/>
  <c r="AE253" i="15"/>
  <c r="AJ253" i="15" s="1"/>
  <c r="AM322" i="15"/>
  <c r="AJ320" i="15"/>
  <c r="AI320" i="15"/>
  <c r="AJ319" i="15"/>
  <c r="AI319" i="15"/>
  <c r="AJ318" i="15"/>
  <c r="AI318" i="15"/>
  <c r="AJ317" i="15"/>
  <c r="AI317" i="15"/>
  <c r="AJ316" i="15"/>
  <c r="AI316" i="15"/>
  <c r="AJ315" i="15"/>
  <c r="AI315" i="15"/>
  <c r="AJ314" i="15"/>
  <c r="AI314" i="15"/>
  <c r="AJ313" i="15"/>
  <c r="AI313" i="15"/>
  <c r="AJ312" i="15"/>
  <c r="AI312" i="15"/>
  <c r="AJ311" i="15"/>
  <c r="AI311" i="15"/>
  <c r="AJ310" i="15"/>
  <c r="AI310" i="15"/>
  <c r="AJ309" i="15"/>
  <c r="AI309" i="15"/>
  <c r="AJ308" i="15"/>
  <c r="AI308" i="15"/>
  <c r="AJ307" i="15"/>
  <c r="AI307" i="15"/>
  <c r="AJ306" i="15"/>
  <c r="AI306" i="15"/>
  <c r="AJ305" i="15"/>
  <c r="AI305" i="15"/>
  <c r="AJ304" i="15"/>
  <c r="AI304" i="15"/>
  <c r="AJ303" i="15"/>
  <c r="AI303" i="15"/>
  <c r="AJ302" i="15"/>
  <c r="AI302" i="15"/>
  <c r="AJ301" i="15"/>
  <c r="AI301" i="15"/>
  <c r="AJ300" i="15"/>
  <c r="AI300" i="15"/>
  <c r="AJ299" i="15"/>
  <c r="AI299" i="15"/>
  <c r="AJ298" i="15"/>
  <c r="AI298" i="15"/>
  <c r="AJ297" i="15"/>
  <c r="AI297" i="15"/>
  <c r="AJ296" i="15"/>
  <c r="AI296" i="15"/>
  <c r="AJ295" i="15"/>
  <c r="AI295" i="15"/>
  <c r="AJ294" i="15"/>
  <c r="AI294" i="15"/>
  <c r="AJ293" i="15"/>
  <c r="AI293" i="15"/>
  <c r="AJ291" i="15"/>
  <c r="AI291" i="15"/>
  <c r="AJ290" i="15"/>
  <c r="AI290" i="15"/>
  <c r="AJ289" i="15"/>
  <c r="AI289" i="15"/>
  <c r="AJ288" i="15"/>
  <c r="AI288" i="15"/>
  <c r="AJ287" i="15"/>
  <c r="AI287" i="15"/>
  <c r="AJ286" i="15"/>
  <c r="AI286" i="15"/>
  <c r="AJ285" i="15"/>
  <c r="AI285" i="15"/>
  <c r="AJ284" i="15"/>
  <c r="AI284" i="15"/>
  <c r="AJ283" i="15"/>
  <c r="AI283" i="15"/>
  <c r="AJ282" i="15"/>
  <c r="AI282" i="15"/>
  <c r="AJ281" i="15"/>
  <c r="AI281" i="15"/>
  <c r="AJ280" i="15"/>
  <c r="AI280" i="15"/>
  <c r="AJ279" i="15"/>
  <c r="AI279" i="15"/>
  <c r="AJ278" i="15"/>
  <c r="AI278" i="15"/>
  <c r="AJ277" i="15"/>
  <c r="AI277" i="15"/>
  <c r="AJ276" i="15"/>
  <c r="AI276" i="15"/>
  <c r="AJ275" i="15"/>
  <c r="AI275" i="15"/>
  <c r="AJ274" i="15"/>
  <c r="AI274" i="15"/>
  <c r="AJ273" i="15"/>
  <c r="AI273" i="15"/>
  <c r="AJ272" i="15"/>
  <c r="AI272" i="15"/>
  <c r="AJ271" i="15"/>
  <c r="AI271" i="15"/>
  <c r="AJ270" i="15"/>
  <c r="AI270" i="15"/>
  <c r="AJ269" i="15"/>
  <c r="AI269" i="15"/>
  <c r="AJ268" i="15"/>
  <c r="AI268" i="15"/>
  <c r="AJ267" i="15"/>
  <c r="AI267" i="15"/>
  <c r="AJ266" i="15"/>
  <c r="AI266" i="15"/>
  <c r="AJ265" i="15"/>
  <c r="AI265" i="15"/>
  <c r="AJ264" i="15"/>
  <c r="AI264" i="15"/>
  <c r="AJ262" i="15"/>
  <c r="AI262" i="15"/>
  <c r="AJ261" i="15"/>
  <c r="AI261" i="15"/>
  <c r="AJ260" i="15"/>
  <c r="AI260" i="15"/>
  <c r="AJ259" i="15"/>
  <c r="AI259" i="15"/>
  <c r="AJ258" i="15"/>
  <c r="AI258" i="15"/>
  <c r="AJ257" i="15"/>
  <c r="AI257" i="15"/>
  <c r="AI256" i="15"/>
  <c r="AJ255" i="15"/>
  <c r="AI255" i="15"/>
  <c r="AJ254" i="15"/>
  <c r="AI254" i="15"/>
  <c r="AI253" i="15"/>
  <c r="AJ252" i="15"/>
  <c r="AI252" i="15"/>
  <c r="AJ251" i="15"/>
  <c r="AI251" i="15"/>
  <c r="AJ250" i="15"/>
  <c r="AI250" i="15"/>
  <c r="AJ249" i="15"/>
  <c r="AI249" i="15"/>
  <c r="AJ248" i="15"/>
  <c r="AI248" i="15"/>
  <c r="AJ247" i="15"/>
  <c r="AI247" i="15"/>
  <c r="AJ246" i="15"/>
  <c r="AJ245" i="15"/>
  <c r="AI245" i="15"/>
  <c r="AJ244" i="15"/>
  <c r="AI244" i="15"/>
  <c r="AJ243" i="15"/>
  <c r="AI243" i="15"/>
  <c r="AJ242" i="15"/>
  <c r="AI242" i="15"/>
  <c r="AI236" i="15"/>
  <c r="AJ236" i="15"/>
  <c r="AI237" i="15"/>
  <c r="AJ237" i="15"/>
  <c r="AI238" i="15"/>
  <c r="AJ238" i="15"/>
  <c r="AI239" i="15"/>
  <c r="AJ239" i="15"/>
  <c r="AI240" i="15"/>
  <c r="AJ240" i="15"/>
  <c r="AI227" i="15"/>
  <c r="AJ227" i="15"/>
  <c r="AI228" i="15"/>
  <c r="AJ228" i="15"/>
  <c r="AI229" i="15"/>
  <c r="AJ229" i="15"/>
  <c r="AI230" i="15"/>
  <c r="AJ230" i="15"/>
  <c r="AI231" i="15"/>
  <c r="AJ231" i="15"/>
  <c r="AI232" i="15"/>
  <c r="AJ232" i="15"/>
  <c r="AI233" i="15"/>
  <c r="AJ233" i="15"/>
  <c r="AI234" i="15"/>
  <c r="AJ234" i="15"/>
  <c r="AI235" i="15"/>
  <c r="AJ235" i="15"/>
  <c r="AI218" i="15"/>
  <c r="AJ218" i="15"/>
  <c r="AI219" i="15"/>
  <c r="AJ219" i="15"/>
  <c r="AI220" i="15"/>
  <c r="AJ220" i="15"/>
  <c r="AI221" i="15"/>
  <c r="AJ221" i="15"/>
  <c r="AI222" i="15"/>
  <c r="AJ222" i="15"/>
  <c r="AI223" i="15"/>
  <c r="AJ223" i="15"/>
  <c r="AI224" i="15"/>
  <c r="AJ224" i="15"/>
  <c r="AI225" i="15"/>
  <c r="AJ225" i="15"/>
  <c r="AI226" i="15"/>
  <c r="AJ226" i="15"/>
  <c r="AI206" i="15"/>
  <c r="AJ206" i="15"/>
  <c r="AI207" i="15"/>
  <c r="AJ207" i="15"/>
  <c r="AI208" i="15"/>
  <c r="AJ208" i="15"/>
  <c r="AI209" i="15"/>
  <c r="AJ209" i="15"/>
  <c r="AI210" i="15"/>
  <c r="AJ210" i="15"/>
  <c r="AI211" i="15"/>
  <c r="AJ211" i="15"/>
  <c r="AI212" i="15"/>
  <c r="AJ212" i="15"/>
  <c r="AI213" i="15"/>
  <c r="AJ213" i="15"/>
  <c r="AI214" i="15"/>
  <c r="AJ214" i="15"/>
  <c r="AI215" i="15"/>
  <c r="AJ215" i="15"/>
  <c r="AI216" i="15"/>
  <c r="AJ216" i="15"/>
  <c r="AI217" i="15"/>
  <c r="AJ217" i="15"/>
  <c r="AI200" i="15"/>
  <c r="AJ200" i="15"/>
  <c r="AI201" i="15"/>
  <c r="AJ201" i="15"/>
  <c r="AI202" i="15"/>
  <c r="AJ202" i="15"/>
  <c r="AI203" i="15"/>
  <c r="AJ203" i="15"/>
  <c r="AI204" i="15"/>
  <c r="AJ204" i="15"/>
  <c r="AI205" i="15"/>
  <c r="AJ205" i="15"/>
  <c r="AJ199" i="15"/>
  <c r="AI199" i="15"/>
  <c r="AI188" i="15"/>
  <c r="AJ188" i="15"/>
  <c r="AI189" i="15"/>
  <c r="AJ189" i="15"/>
  <c r="AI190" i="15"/>
  <c r="AJ190" i="15"/>
  <c r="AI191" i="15"/>
  <c r="AJ191" i="15"/>
  <c r="AI192" i="15"/>
  <c r="AJ192" i="15"/>
  <c r="AI193" i="15"/>
  <c r="AJ193" i="15"/>
  <c r="AI194" i="15"/>
  <c r="AJ194" i="15"/>
  <c r="AI195" i="15"/>
  <c r="AJ195" i="15"/>
  <c r="AI196" i="15"/>
  <c r="AJ196" i="15"/>
  <c r="AI197" i="15"/>
  <c r="AJ197" i="15"/>
  <c r="AI177" i="15"/>
  <c r="AJ177" i="15"/>
  <c r="AI178" i="15"/>
  <c r="AJ178" i="15"/>
  <c r="AI179" i="15"/>
  <c r="AJ179" i="15"/>
  <c r="AI180" i="15"/>
  <c r="AJ180" i="15"/>
  <c r="AI181" i="15"/>
  <c r="AJ181" i="15"/>
  <c r="AI182" i="15"/>
  <c r="AJ182" i="15"/>
  <c r="AI183" i="15"/>
  <c r="AJ183" i="15"/>
  <c r="AI184" i="15"/>
  <c r="AJ184" i="15"/>
  <c r="AI185" i="15"/>
  <c r="AJ185" i="15"/>
  <c r="AI186" i="15"/>
  <c r="AJ186" i="15"/>
  <c r="AI187" i="15"/>
  <c r="AJ187" i="15"/>
  <c r="AI171" i="15"/>
  <c r="AJ171" i="15"/>
  <c r="AI172" i="15"/>
  <c r="AJ172" i="15"/>
  <c r="AI173" i="15"/>
  <c r="AJ173" i="15"/>
  <c r="AI174" i="15"/>
  <c r="AJ174" i="15"/>
  <c r="AI175" i="15"/>
  <c r="AJ175" i="15"/>
  <c r="AI176" i="15"/>
  <c r="AJ176" i="15"/>
  <c r="AJ170" i="15"/>
  <c r="AI170" i="15"/>
  <c r="AJ168" i="15"/>
  <c r="AI168" i="15"/>
  <c r="AJ167" i="15"/>
  <c r="AI167" i="15"/>
  <c r="AJ166" i="15"/>
  <c r="AI166" i="15"/>
  <c r="AJ165" i="15"/>
  <c r="AI165" i="15"/>
  <c r="AJ164" i="15"/>
  <c r="AI164" i="15"/>
  <c r="AJ163" i="15"/>
  <c r="AI163" i="15"/>
  <c r="AJ162" i="15"/>
  <c r="AI162" i="15"/>
  <c r="AJ161" i="15"/>
  <c r="AI161" i="15"/>
  <c r="AJ160" i="15"/>
  <c r="AI160" i="15"/>
  <c r="AJ159" i="15"/>
  <c r="AI159" i="15"/>
  <c r="AJ158" i="15"/>
  <c r="AI158" i="15"/>
  <c r="AJ157" i="15"/>
  <c r="AI157" i="15"/>
  <c r="AJ156" i="15"/>
  <c r="AI156" i="15"/>
  <c r="AJ155" i="15"/>
  <c r="AI155" i="15"/>
  <c r="AJ154" i="15"/>
  <c r="AI154" i="15"/>
  <c r="AJ153" i="15"/>
  <c r="AI153" i="15"/>
  <c r="AJ152" i="15"/>
  <c r="AI152" i="15"/>
  <c r="AJ151" i="15"/>
  <c r="AI151" i="15"/>
  <c r="AJ150" i="15"/>
  <c r="AI150" i="15"/>
  <c r="AJ149" i="15"/>
  <c r="AI149" i="15"/>
  <c r="AJ148" i="15"/>
  <c r="AI148" i="15"/>
  <c r="AJ147" i="15"/>
  <c r="AI147" i="15"/>
  <c r="AJ146" i="15"/>
  <c r="AI146" i="15"/>
  <c r="AJ145" i="15"/>
  <c r="AI145" i="15"/>
  <c r="AJ144" i="15"/>
  <c r="AI144" i="15"/>
  <c r="AJ143" i="15"/>
  <c r="AI143" i="15"/>
  <c r="AJ142" i="15"/>
  <c r="AI142" i="15"/>
  <c r="AJ141" i="15"/>
  <c r="AI141" i="15"/>
  <c r="AI121" i="15"/>
  <c r="AJ121" i="15"/>
  <c r="AI122" i="15"/>
  <c r="AJ122" i="15"/>
  <c r="AI123" i="15"/>
  <c r="AJ123" i="15"/>
  <c r="AI124" i="15"/>
  <c r="AJ124" i="15"/>
  <c r="AI125" i="15"/>
  <c r="AJ125" i="15"/>
  <c r="AI126" i="15"/>
  <c r="AJ126" i="15"/>
  <c r="AI127" i="15"/>
  <c r="AJ127" i="15"/>
  <c r="AI128" i="15"/>
  <c r="AJ128" i="15"/>
  <c r="AI129" i="15"/>
  <c r="AJ129" i="15"/>
  <c r="AI130" i="15"/>
  <c r="AJ130" i="15"/>
  <c r="AI131" i="15"/>
  <c r="AJ131" i="15"/>
  <c r="AI132" i="15"/>
  <c r="AJ132" i="15"/>
  <c r="AI133" i="15"/>
  <c r="AJ133" i="15"/>
  <c r="AI134" i="15"/>
  <c r="AJ134" i="15"/>
  <c r="AI135" i="15"/>
  <c r="AJ135" i="15"/>
  <c r="AI136" i="15"/>
  <c r="AJ136" i="15"/>
  <c r="AI137" i="15"/>
  <c r="AJ137" i="15"/>
  <c r="AI138" i="15"/>
  <c r="AJ138" i="15"/>
  <c r="AI139" i="15"/>
  <c r="AJ139" i="15"/>
  <c r="AJ119" i="15"/>
  <c r="AI119" i="15"/>
  <c r="AI114" i="15"/>
  <c r="AJ114" i="15"/>
  <c r="AI103" i="15"/>
  <c r="AJ103" i="15"/>
  <c r="AI104" i="15"/>
  <c r="AJ104" i="15"/>
  <c r="AI105" i="15"/>
  <c r="AJ105" i="15"/>
  <c r="AI106" i="15"/>
  <c r="AJ106" i="15"/>
  <c r="AI107" i="15"/>
  <c r="AJ107" i="15"/>
  <c r="AI108" i="15"/>
  <c r="AJ108" i="15"/>
  <c r="AI109" i="15"/>
  <c r="AJ109" i="15"/>
  <c r="AI110" i="15"/>
  <c r="AJ110" i="15"/>
  <c r="AI111" i="15"/>
  <c r="AJ111" i="15"/>
  <c r="AI112" i="15"/>
  <c r="AJ112" i="15"/>
  <c r="AI113" i="15"/>
  <c r="AJ113" i="15"/>
  <c r="AI94" i="15"/>
  <c r="AJ94" i="15"/>
  <c r="AI95" i="15"/>
  <c r="AJ95" i="15"/>
  <c r="AI96" i="15"/>
  <c r="AJ96" i="15"/>
  <c r="AI97" i="15"/>
  <c r="AJ97" i="15"/>
  <c r="AI98" i="15"/>
  <c r="AJ98" i="15"/>
  <c r="AI99" i="15"/>
  <c r="AJ99" i="15"/>
  <c r="AI100" i="15"/>
  <c r="AJ100" i="15"/>
  <c r="AI101" i="15"/>
  <c r="AJ101" i="15"/>
  <c r="AI102" i="15"/>
  <c r="AJ102" i="15"/>
  <c r="AI83" i="15"/>
  <c r="AJ83" i="15"/>
  <c r="AI84" i="15"/>
  <c r="AJ84" i="15"/>
  <c r="AI85" i="15"/>
  <c r="AJ85" i="15"/>
  <c r="AI86" i="15"/>
  <c r="AJ86" i="15"/>
  <c r="AI87" i="15"/>
  <c r="AJ87" i="15"/>
  <c r="AI88" i="15"/>
  <c r="AJ88" i="15"/>
  <c r="AI89" i="15"/>
  <c r="AJ89" i="15"/>
  <c r="AI90" i="15"/>
  <c r="AJ90" i="15"/>
  <c r="AI91" i="15"/>
  <c r="AJ91" i="15"/>
  <c r="AI92" i="15"/>
  <c r="AJ92" i="15"/>
  <c r="AI93" i="15"/>
  <c r="AJ93" i="15"/>
  <c r="AI73" i="15"/>
  <c r="AJ73" i="15"/>
  <c r="AI74" i="15"/>
  <c r="AJ74" i="15"/>
  <c r="AI75" i="15"/>
  <c r="AJ75" i="15"/>
  <c r="AI76" i="15"/>
  <c r="AJ76" i="15"/>
  <c r="AI77" i="15"/>
  <c r="AJ77" i="15"/>
  <c r="AI78" i="15"/>
  <c r="AJ78" i="15"/>
  <c r="AI79" i="15"/>
  <c r="AJ79" i="15"/>
  <c r="AI80" i="15"/>
  <c r="AJ80" i="15"/>
  <c r="AI81" i="15"/>
  <c r="AJ81" i="15"/>
  <c r="AI82" i="15"/>
  <c r="AJ82" i="15"/>
  <c r="AI66" i="15"/>
  <c r="AJ66" i="15"/>
  <c r="AI67" i="15"/>
  <c r="AJ67" i="15"/>
  <c r="AI68" i="15"/>
  <c r="AJ68" i="15"/>
  <c r="AI69" i="15"/>
  <c r="AJ69" i="15"/>
  <c r="AI70" i="15"/>
  <c r="AJ70" i="15"/>
  <c r="AI71" i="15"/>
  <c r="AJ71" i="15"/>
  <c r="AI72" i="15"/>
  <c r="AJ72" i="15"/>
  <c r="AI60" i="15"/>
  <c r="AJ60" i="15"/>
  <c r="AI61" i="15"/>
  <c r="AJ61" i="15"/>
  <c r="AI62" i="15"/>
  <c r="AJ62" i="15"/>
  <c r="AI63" i="15"/>
  <c r="AJ63" i="15"/>
  <c r="AI64" i="15"/>
  <c r="AJ64" i="15"/>
  <c r="AI65" i="15"/>
  <c r="AJ65" i="15"/>
  <c r="AJ59" i="15"/>
  <c r="AI59" i="15"/>
  <c r="AI44" i="15"/>
  <c r="AJ44" i="15"/>
  <c r="AI45" i="15"/>
  <c r="AJ45" i="15"/>
  <c r="AI46" i="15"/>
  <c r="AJ46" i="15"/>
  <c r="AI47" i="15"/>
  <c r="AJ47" i="15"/>
  <c r="AI48" i="15"/>
  <c r="AJ48" i="15"/>
  <c r="AI49" i="15"/>
  <c r="AJ49" i="15"/>
  <c r="AI50" i="15"/>
  <c r="AJ50" i="15"/>
  <c r="AI51" i="15"/>
  <c r="AJ51" i="15"/>
  <c r="AI52" i="15"/>
  <c r="AJ52" i="15"/>
  <c r="AI53" i="15"/>
  <c r="AJ53" i="15"/>
  <c r="AI54" i="15"/>
  <c r="AJ54" i="15"/>
  <c r="AI55" i="15"/>
  <c r="AJ55" i="15"/>
  <c r="AI56" i="15"/>
  <c r="AJ56" i="15"/>
  <c r="AI57" i="15"/>
  <c r="AJ57" i="15"/>
  <c r="AI37" i="15"/>
  <c r="AJ37" i="15"/>
  <c r="AI38" i="15"/>
  <c r="AJ38" i="15"/>
  <c r="AI39" i="15"/>
  <c r="AJ39" i="15"/>
  <c r="AI40" i="15"/>
  <c r="AJ40" i="15"/>
  <c r="AI41" i="15"/>
  <c r="AJ41" i="15"/>
  <c r="AI42" i="15"/>
  <c r="AJ42" i="15"/>
  <c r="AI43" i="15"/>
  <c r="AJ43" i="15"/>
  <c r="AI30" i="15"/>
  <c r="AJ30" i="15"/>
  <c r="AI31" i="15"/>
  <c r="AJ31" i="15"/>
  <c r="AI32" i="15"/>
  <c r="AJ32" i="15"/>
  <c r="AI33" i="15"/>
  <c r="AJ33" i="15"/>
  <c r="AI34" i="15"/>
  <c r="AJ34" i="15"/>
  <c r="AI35" i="15"/>
  <c r="AJ35" i="15"/>
  <c r="AI36" i="15"/>
  <c r="AJ36" i="15"/>
  <c r="AI23" i="15"/>
  <c r="AJ23" i="15"/>
  <c r="AI24" i="15"/>
  <c r="AJ24" i="15"/>
  <c r="AI25" i="15"/>
  <c r="AJ25" i="15"/>
  <c r="AI26" i="15"/>
  <c r="AJ26" i="15"/>
  <c r="AI27" i="15"/>
  <c r="AJ27" i="15"/>
  <c r="AI28" i="15"/>
  <c r="AJ28" i="15"/>
  <c r="AI29" i="15"/>
  <c r="AJ29" i="15"/>
  <c r="AI16" i="15"/>
  <c r="AJ16" i="15"/>
  <c r="AI17" i="15"/>
  <c r="AJ17" i="15"/>
  <c r="AI18" i="15"/>
  <c r="AJ18" i="15"/>
  <c r="AI19" i="15"/>
  <c r="AJ19" i="15"/>
  <c r="AI20" i="15"/>
  <c r="AJ20" i="15"/>
  <c r="AI21" i="15"/>
  <c r="AJ21" i="15"/>
  <c r="AI22" i="15"/>
  <c r="AJ22" i="15"/>
  <c r="AJ15" i="15"/>
  <c r="AJ14" i="15"/>
  <c r="AJ13" i="15"/>
  <c r="AJ12" i="15"/>
  <c r="AJ11" i="15"/>
  <c r="AJ10" i="15"/>
  <c r="AI15" i="15"/>
  <c r="AI14" i="15"/>
  <c r="AI13" i="15"/>
  <c r="AI12" i="15"/>
  <c r="AI11" i="15"/>
  <c r="AI10" i="15"/>
  <c r="AC135" i="19" l="1"/>
  <c r="AC136" i="19" s="1"/>
  <c r="AL10" i="15" l="1"/>
  <c r="AL11" i="15"/>
  <c r="AL12" i="15"/>
  <c r="AL13" i="15"/>
  <c r="AL14" i="15"/>
  <c r="AL15" i="15"/>
  <c r="AL16" i="15"/>
  <c r="AL17" i="15"/>
  <c r="AL18" i="15"/>
  <c r="AL19" i="15"/>
  <c r="AL20" i="15"/>
  <c r="AL21" i="15"/>
  <c r="AL22" i="15"/>
  <c r="AL23" i="15"/>
  <c r="AL24" i="15"/>
  <c r="AL25" i="15"/>
  <c r="AL26" i="15"/>
  <c r="AL27" i="15"/>
  <c r="AL28" i="15"/>
  <c r="AL29" i="15"/>
  <c r="AL30" i="15"/>
  <c r="AL31" i="15"/>
  <c r="AL32" i="15"/>
  <c r="AL33" i="15"/>
  <c r="AL34" i="15"/>
  <c r="AL35" i="15"/>
  <c r="AL36" i="15"/>
  <c r="AL37" i="15"/>
  <c r="AL38" i="15"/>
  <c r="AL39" i="15"/>
  <c r="AL40" i="15"/>
  <c r="AL41" i="15"/>
  <c r="AL42" i="15"/>
  <c r="AL43" i="15"/>
  <c r="AL44" i="15"/>
  <c r="AL45" i="15"/>
  <c r="AL46" i="15"/>
  <c r="AL47" i="15"/>
  <c r="AL48" i="15"/>
  <c r="AL49" i="15"/>
  <c r="AL50" i="15"/>
  <c r="AL51" i="15"/>
  <c r="AL52" i="15"/>
  <c r="AL53" i="15"/>
  <c r="AL54" i="15"/>
  <c r="AL55" i="15"/>
  <c r="AL56" i="15"/>
  <c r="AL57" i="15"/>
  <c r="AJ9" i="15"/>
  <c r="AL9" i="15" s="1"/>
  <c r="AE58" i="15"/>
  <c r="Z12" i="19"/>
  <c r="Z13" i="19"/>
  <c r="AA13" i="19"/>
  <c r="AB13" i="19"/>
  <c r="Z14" i="19"/>
  <c r="AA14" i="19"/>
  <c r="Z15" i="19"/>
  <c r="AA15" i="19"/>
  <c r="AB15" i="19"/>
  <c r="Z16" i="19"/>
  <c r="AA16" i="19"/>
  <c r="AB16" i="19"/>
  <c r="Z17" i="19"/>
  <c r="AA17" i="19"/>
  <c r="AB17" i="19"/>
  <c r="AA11" i="19"/>
  <c r="Z11" i="19"/>
  <c r="Z79" i="19"/>
  <c r="AA79" i="19"/>
  <c r="AB79" i="19"/>
  <c r="AC79" i="19"/>
  <c r="Z80" i="19"/>
  <c r="AA80" i="19"/>
  <c r="AB80" i="19"/>
  <c r="AC80" i="19"/>
  <c r="Z81" i="19"/>
  <c r="AA81" i="19"/>
  <c r="AB81" i="19"/>
  <c r="AC81" i="19"/>
  <c r="Z82" i="19"/>
  <c r="AA82" i="19"/>
  <c r="AB82" i="19"/>
  <c r="AC82" i="19"/>
  <c r="Z83" i="19"/>
  <c r="AA83" i="19"/>
  <c r="AB83" i="19"/>
  <c r="AC83" i="19"/>
  <c r="Z84" i="19"/>
  <c r="AA84" i="19"/>
  <c r="AB84" i="19"/>
  <c r="AC84" i="19"/>
  <c r="Z71" i="19"/>
  <c r="AA71" i="19"/>
  <c r="AB71" i="19"/>
  <c r="AC71" i="19"/>
  <c r="Z72" i="19"/>
  <c r="AA72" i="19"/>
  <c r="AB72" i="19"/>
  <c r="AC72" i="19"/>
  <c r="Z73" i="19"/>
  <c r="AA73" i="19"/>
  <c r="AB73" i="19"/>
  <c r="AC73" i="19"/>
  <c r="Z74" i="19"/>
  <c r="AA74" i="19"/>
  <c r="AB74" i="19"/>
  <c r="AC74" i="19"/>
  <c r="Z75" i="19"/>
  <c r="AA75" i="19"/>
  <c r="AB75" i="19"/>
  <c r="AC75" i="19"/>
  <c r="Z76" i="19"/>
  <c r="AA76" i="19"/>
  <c r="AB76" i="19"/>
  <c r="AC76" i="19"/>
  <c r="Z64" i="19"/>
  <c r="AA64" i="19"/>
  <c r="AB64" i="19"/>
  <c r="AC64" i="19"/>
  <c r="Z65" i="19"/>
  <c r="AA65" i="19"/>
  <c r="AB65" i="19"/>
  <c r="AC65" i="19"/>
  <c r="Z66" i="19"/>
  <c r="AA66" i="19"/>
  <c r="AB66" i="19"/>
  <c r="AC66" i="19"/>
  <c r="Z67" i="19"/>
  <c r="AA67" i="19"/>
  <c r="AB67" i="19"/>
  <c r="AC67" i="19"/>
  <c r="Z68" i="19"/>
  <c r="AA68" i="19"/>
  <c r="AB68" i="19"/>
  <c r="AC68" i="19"/>
  <c r="Z55" i="19"/>
  <c r="AA55" i="19"/>
  <c r="AB55" i="19"/>
  <c r="AC55" i="19"/>
  <c r="Z56" i="19"/>
  <c r="AA56" i="19"/>
  <c r="AB56" i="19"/>
  <c r="AC56" i="19"/>
  <c r="Z57" i="19"/>
  <c r="AA57" i="19"/>
  <c r="AB57" i="19"/>
  <c r="AC57" i="19"/>
  <c r="Z58" i="19"/>
  <c r="AA58" i="19"/>
  <c r="AB58" i="19"/>
  <c r="AC58" i="19"/>
  <c r="Z59" i="19"/>
  <c r="AA59" i="19"/>
  <c r="AB59" i="19"/>
  <c r="AC59" i="19"/>
  <c r="Z60" i="19"/>
  <c r="AA60" i="19"/>
  <c r="AB60" i="19"/>
  <c r="AC60" i="19"/>
  <c r="Z47" i="19"/>
  <c r="AA47" i="19"/>
  <c r="AB47" i="19"/>
  <c r="AC47" i="19"/>
  <c r="Z48" i="19"/>
  <c r="AA48" i="19"/>
  <c r="AB48" i="19"/>
  <c r="AC48" i="19"/>
  <c r="Z49" i="19"/>
  <c r="AA49" i="19"/>
  <c r="AB49" i="19"/>
  <c r="AC49" i="19"/>
  <c r="Z50" i="19"/>
  <c r="AA50" i="19"/>
  <c r="AB50" i="19"/>
  <c r="AC50" i="19"/>
  <c r="Z51" i="19"/>
  <c r="AA51" i="19"/>
  <c r="AB51" i="19"/>
  <c r="AC51" i="19"/>
  <c r="Z52" i="19"/>
  <c r="AA52" i="19"/>
  <c r="AB52" i="19"/>
  <c r="AC52" i="19"/>
  <c r="Z39" i="19"/>
  <c r="AA39" i="19"/>
  <c r="AB39" i="19"/>
  <c r="AC39" i="19"/>
  <c r="Z40" i="19"/>
  <c r="AA40" i="19"/>
  <c r="AB40" i="19"/>
  <c r="AC40" i="19"/>
  <c r="Z41" i="19"/>
  <c r="AA41" i="19"/>
  <c r="AB41" i="19"/>
  <c r="AC41" i="19"/>
  <c r="Z42" i="19"/>
  <c r="AA42" i="19"/>
  <c r="AB42" i="19"/>
  <c r="AC42" i="19"/>
  <c r="Z43" i="19"/>
  <c r="AA43" i="19"/>
  <c r="AB43" i="19"/>
  <c r="AC43" i="19"/>
  <c r="Z44" i="19"/>
  <c r="AA44" i="19"/>
  <c r="AB44" i="19"/>
  <c r="AC44" i="19"/>
  <c r="Z38" i="19"/>
  <c r="Z31" i="19"/>
  <c r="AA31" i="19"/>
  <c r="AB31" i="19"/>
  <c r="AC31" i="19"/>
  <c r="Z32" i="19"/>
  <c r="AA32" i="19"/>
  <c r="AB32" i="19"/>
  <c r="AC32" i="19"/>
  <c r="Z33" i="19"/>
  <c r="AA33" i="19"/>
  <c r="AB33" i="19"/>
  <c r="AC33" i="19"/>
  <c r="Z34" i="19"/>
  <c r="AA34" i="19"/>
  <c r="AB34" i="19"/>
  <c r="AC34" i="19"/>
  <c r="Z35" i="19"/>
  <c r="AA35" i="19"/>
  <c r="AB35" i="19"/>
  <c r="AC35" i="19"/>
  <c r="Z36" i="19"/>
  <c r="AA36" i="19"/>
  <c r="AB36" i="19"/>
  <c r="AC36" i="19"/>
  <c r="Z20" i="19"/>
  <c r="AA20" i="19"/>
  <c r="AB20" i="19"/>
  <c r="AC20" i="19"/>
  <c r="Z21" i="19"/>
  <c r="AA21" i="19"/>
  <c r="AB21" i="19"/>
  <c r="AC21" i="19"/>
  <c r="Z22" i="19"/>
  <c r="AA22" i="19"/>
  <c r="AB22" i="19"/>
  <c r="AC22" i="19"/>
  <c r="Z23" i="19"/>
  <c r="AA23" i="19"/>
  <c r="AB23" i="19"/>
  <c r="AC23" i="19"/>
  <c r="Z24" i="19"/>
  <c r="AA24" i="19"/>
  <c r="AB24" i="19"/>
  <c r="AC24" i="19"/>
  <c r="Z25" i="19"/>
  <c r="AA25" i="19"/>
  <c r="AB25" i="19"/>
  <c r="AC25" i="19"/>
  <c r="U10" i="20" l="1"/>
  <c r="M21" i="18"/>
  <c r="AD25" i="19"/>
  <c r="AD22" i="19"/>
  <c r="AD36" i="19"/>
  <c r="AD33" i="19"/>
  <c r="AD32" i="19"/>
  <c r="AD43" i="19"/>
  <c r="AD40" i="19"/>
  <c r="AD51" i="19"/>
  <c r="AD48" i="19"/>
  <c r="AD59" i="19"/>
  <c r="AD56" i="19"/>
  <c r="AD67" i="19"/>
  <c r="AD64" i="19"/>
  <c r="AD75" i="19"/>
  <c r="AD72" i="19"/>
  <c r="AD16" i="19"/>
  <c r="AD13" i="19"/>
  <c r="AD20" i="19"/>
  <c r="AD44" i="19"/>
  <c r="AD41" i="19"/>
  <c r="AD52" i="19"/>
  <c r="AD49" i="19"/>
  <c r="AD60" i="19"/>
  <c r="AD57" i="19"/>
  <c r="AD65" i="19"/>
  <c r="AD76" i="19"/>
  <c r="AD73" i="19"/>
  <c r="AD17" i="19"/>
  <c r="AD14" i="19"/>
  <c r="AD23" i="19"/>
  <c r="AD31" i="19"/>
  <c r="AD39" i="19"/>
  <c r="AD47" i="19"/>
  <c r="AD55" i="19"/>
  <c r="AD63" i="19"/>
  <c r="AD71" i="19"/>
  <c r="AD12" i="19"/>
  <c r="AD24" i="19"/>
  <c r="AD21" i="19"/>
  <c r="AD35" i="19"/>
  <c r="AD34" i="19"/>
  <c r="AD42" i="19"/>
  <c r="AD50" i="19"/>
  <c r="AD58" i="19"/>
  <c r="AD74" i="19"/>
  <c r="AD79" i="19"/>
  <c r="AD15" i="19"/>
  <c r="AD83" i="19"/>
  <c r="AD82" i="19"/>
  <c r="AD84" i="19"/>
  <c r="AD81" i="19"/>
  <c r="AD80" i="19"/>
  <c r="AD66" i="19"/>
  <c r="AD68" i="19"/>
  <c r="AC19" i="19" l="1"/>
  <c r="AB19" i="19"/>
  <c r="AA19" i="19"/>
  <c r="Z19" i="19"/>
  <c r="AA88" i="19" l="1"/>
  <c r="AA26" i="19"/>
  <c r="AC26" i="19"/>
  <c r="AA18" i="19"/>
  <c r="AC18" i="19"/>
  <c r="AC78" i="19"/>
  <c r="AC85" i="19" s="1"/>
  <c r="AC70" i="19"/>
  <c r="AC77" i="19" s="1"/>
  <c r="AC62" i="19"/>
  <c r="AC54" i="19"/>
  <c r="AC61" i="19" s="1"/>
  <c r="AB46" i="19"/>
  <c r="AB53" i="19" s="1"/>
  <c r="AC46" i="19"/>
  <c r="AC53" i="19" s="1"/>
  <c r="AC38" i="19"/>
  <c r="AC45" i="19" s="1"/>
  <c r="AB38" i="19"/>
  <c r="AB45" i="19" s="1"/>
  <c r="AC30" i="19"/>
  <c r="AC37" i="19" s="1"/>
  <c r="Y12" i="19"/>
  <c r="AB321" i="15"/>
  <c r="T29" i="18" s="1"/>
  <c r="AC321" i="15"/>
  <c r="AD321" i="15"/>
  <c r="Y29" i="18" s="1"/>
  <c r="AE321" i="15"/>
  <c r="AF321" i="15"/>
  <c r="AG321" i="15"/>
  <c r="AH321" i="15"/>
  <c r="AK321" i="15"/>
  <c r="AB292" i="15"/>
  <c r="T28" i="18" s="1"/>
  <c r="AC292" i="15"/>
  <c r="AD292" i="15"/>
  <c r="Y28" i="18" s="1"/>
  <c r="AE292" i="15"/>
  <c r="AF292" i="15"/>
  <c r="AG292" i="15"/>
  <c r="AH292" i="15"/>
  <c r="AK292" i="15"/>
  <c r="AA292" i="15"/>
  <c r="AB263" i="15"/>
  <c r="T27" i="18" s="1"/>
  <c r="AC263" i="15"/>
  <c r="AD263" i="15"/>
  <c r="Y27" i="18" s="1"/>
  <c r="AF263" i="15"/>
  <c r="AG263" i="15"/>
  <c r="AH263" i="15"/>
  <c r="AK263" i="15"/>
  <c r="AA263" i="15"/>
  <c r="AB241" i="15"/>
  <c r="AC241" i="15"/>
  <c r="AD241" i="15"/>
  <c r="Y26" i="18" s="1"/>
  <c r="AE241" i="15"/>
  <c r="AF241" i="15"/>
  <c r="AG241" i="15"/>
  <c r="AH241" i="15"/>
  <c r="AK241" i="15"/>
  <c r="AB198" i="15"/>
  <c r="T25" i="18" s="1"/>
  <c r="AC198" i="15"/>
  <c r="AD198" i="15"/>
  <c r="Y25" i="18" s="1"/>
  <c r="AE198" i="15"/>
  <c r="AF198" i="15"/>
  <c r="AG198" i="15"/>
  <c r="AH198" i="15"/>
  <c r="AK198" i="15"/>
  <c r="AA198" i="15"/>
  <c r="AB169" i="15"/>
  <c r="T24" i="18" s="1"/>
  <c r="AC169" i="15"/>
  <c r="AD169" i="15"/>
  <c r="Y24" i="18" s="1"/>
  <c r="AE169" i="15"/>
  <c r="AF169" i="15"/>
  <c r="AG169" i="15"/>
  <c r="AH169" i="15"/>
  <c r="AK169" i="15"/>
  <c r="AB140" i="15"/>
  <c r="T23" i="18" s="1"/>
  <c r="AC140" i="15"/>
  <c r="AD140" i="15"/>
  <c r="Y23" i="18" s="1"/>
  <c r="AE140" i="15"/>
  <c r="AF140" i="15"/>
  <c r="AG140" i="15"/>
  <c r="AH140" i="15"/>
  <c r="AK140" i="15"/>
  <c r="AA140" i="15"/>
  <c r="AH58" i="15"/>
  <c r="AL59" i="15"/>
  <c r="AL60" i="15"/>
  <c r="AL61" i="15"/>
  <c r="AL62" i="15"/>
  <c r="AL63" i="15"/>
  <c r="AL64" i="15"/>
  <c r="AL65" i="15"/>
  <c r="AL66" i="15"/>
  <c r="AL67" i="15"/>
  <c r="AL68" i="15"/>
  <c r="AL69" i="15"/>
  <c r="AL70" i="15"/>
  <c r="AL71" i="15"/>
  <c r="AL72" i="15"/>
  <c r="AL73" i="15"/>
  <c r="AL74" i="15"/>
  <c r="AL75" i="15"/>
  <c r="AL76" i="15"/>
  <c r="AL77" i="15"/>
  <c r="AL78" i="15"/>
  <c r="AL79" i="15"/>
  <c r="AL80" i="15"/>
  <c r="AL81" i="15"/>
  <c r="AL82" i="15"/>
  <c r="AL83" i="15"/>
  <c r="AL85" i="15"/>
  <c r="AL86" i="15"/>
  <c r="AL87" i="15"/>
  <c r="AL88" i="15"/>
  <c r="AL89" i="15"/>
  <c r="AL90" i="15"/>
  <c r="AL91" i="15"/>
  <c r="AL92" i="15"/>
  <c r="AL93" i="15"/>
  <c r="AL94" i="15"/>
  <c r="AL95" i="15"/>
  <c r="AL96" i="15"/>
  <c r="AL97" i="15"/>
  <c r="AL98" i="15"/>
  <c r="AL99" i="15"/>
  <c r="AL100" i="15"/>
  <c r="AL101" i="15"/>
  <c r="AL102" i="15"/>
  <c r="AL103" i="15"/>
  <c r="AL104" i="15"/>
  <c r="AL105" i="15"/>
  <c r="AL106" i="15"/>
  <c r="AL107" i="15"/>
  <c r="AL108" i="15"/>
  <c r="AL109" i="15"/>
  <c r="AL110" i="15"/>
  <c r="AL111" i="15"/>
  <c r="AL112" i="15"/>
  <c r="AL113" i="15"/>
  <c r="AL114" i="15"/>
  <c r="AI117" i="15"/>
  <c r="AJ117" i="15"/>
  <c r="AI118" i="15"/>
  <c r="AJ118" i="15"/>
  <c r="AI120" i="15"/>
  <c r="AJ120" i="15"/>
  <c r="AL120" i="15" s="1"/>
  <c r="AL121" i="15"/>
  <c r="AL122" i="15"/>
  <c r="AL123" i="15"/>
  <c r="AL124" i="15"/>
  <c r="AL125" i="15"/>
  <c r="AL126" i="15"/>
  <c r="AL127" i="15"/>
  <c r="AL128" i="15"/>
  <c r="AL129" i="15"/>
  <c r="AL130" i="15"/>
  <c r="AL131" i="15"/>
  <c r="AL132" i="15"/>
  <c r="AL133" i="15"/>
  <c r="AL134" i="15"/>
  <c r="AL135" i="15"/>
  <c r="AL136" i="15"/>
  <c r="AL137" i="15"/>
  <c r="AL138" i="15"/>
  <c r="AL139" i="15"/>
  <c r="AL142" i="15"/>
  <c r="AL143" i="15"/>
  <c r="AL144" i="15"/>
  <c r="AL145" i="15"/>
  <c r="AL146" i="15"/>
  <c r="AL147" i="15"/>
  <c r="AL148" i="15"/>
  <c r="AL149" i="15"/>
  <c r="AL150" i="15"/>
  <c r="AL151" i="15"/>
  <c r="AL152" i="15"/>
  <c r="AL153" i="15"/>
  <c r="AL154" i="15"/>
  <c r="AL155" i="15"/>
  <c r="AL156" i="15"/>
  <c r="AL157" i="15"/>
  <c r="AL158" i="15"/>
  <c r="AL159" i="15"/>
  <c r="AL160" i="15"/>
  <c r="AL161" i="15"/>
  <c r="AL162" i="15"/>
  <c r="AL163" i="15"/>
  <c r="AL164" i="15"/>
  <c r="AL165" i="15"/>
  <c r="AL166" i="15"/>
  <c r="AL167" i="15"/>
  <c r="AL168" i="15"/>
  <c r="AL171" i="15"/>
  <c r="AL172" i="15"/>
  <c r="AL173" i="15"/>
  <c r="AL174" i="15"/>
  <c r="AL175" i="15"/>
  <c r="AL176" i="15"/>
  <c r="AL177" i="15"/>
  <c r="AL178" i="15"/>
  <c r="AL179" i="15"/>
  <c r="AL180" i="15"/>
  <c r="AL181" i="15"/>
  <c r="AL182" i="15"/>
  <c r="AL183" i="15"/>
  <c r="AL184" i="15"/>
  <c r="AL185" i="15"/>
  <c r="AL186" i="15"/>
  <c r="AL187" i="15"/>
  <c r="AL188" i="15"/>
  <c r="AL189" i="15"/>
  <c r="AL190" i="15"/>
  <c r="AL191" i="15"/>
  <c r="AL192" i="15"/>
  <c r="AL193" i="15"/>
  <c r="AL194" i="15"/>
  <c r="AL195" i="15"/>
  <c r="AL196" i="15"/>
  <c r="AL197" i="15"/>
  <c r="AL199" i="15"/>
  <c r="AL200" i="15"/>
  <c r="AL201" i="15"/>
  <c r="AL202" i="15"/>
  <c r="AL203" i="15"/>
  <c r="AL204" i="15"/>
  <c r="AL205" i="15"/>
  <c r="AL206" i="15"/>
  <c r="AL207" i="15"/>
  <c r="AL208" i="15"/>
  <c r="AL209" i="15"/>
  <c r="AL210" i="15"/>
  <c r="AL211" i="15"/>
  <c r="AL212" i="15"/>
  <c r="AL213" i="15"/>
  <c r="AL214" i="15"/>
  <c r="AL215" i="15"/>
  <c r="AL216" i="15"/>
  <c r="AL217" i="15"/>
  <c r="AL218" i="15"/>
  <c r="AL219" i="15"/>
  <c r="AL220" i="15"/>
  <c r="AL221" i="15"/>
  <c r="AL222" i="15"/>
  <c r="AL223" i="15"/>
  <c r="AL224" i="15"/>
  <c r="AL225" i="15"/>
  <c r="AL226" i="15"/>
  <c r="AL227" i="15"/>
  <c r="AL228" i="15"/>
  <c r="AL229" i="15"/>
  <c r="AL230" i="15"/>
  <c r="AL231" i="15"/>
  <c r="AL232" i="15"/>
  <c r="AL233" i="15"/>
  <c r="AL234" i="15"/>
  <c r="AL235" i="15"/>
  <c r="AL236" i="15"/>
  <c r="AL237" i="15"/>
  <c r="AL238" i="15"/>
  <c r="AL239" i="15"/>
  <c r="AL240" i="15"/>
  <c r="AL242" i="15"/>
  <c r="AL243" i="15"/>
  <c r="AL244" i="15"/>
  <c r="AL245" i="15"/>
  <c r="AL246" i="15"/>
  <c r="AL247" i="15"/>
  <c r="AL248" i="15"/>
  <c r="AL251" i="15"/>
  <c r="AL252" i="15"/>
  <c r="AL253" i="15"/>
  <c r="AL254" i="15"/>
  <c r="AL255" i="15"/>
  <c r="AL256" i="15"/>
  <c r="AL257" i="15"/>
  <c r="AL258" i="15"/>
  <c r="AL259" i="15"/>
  <c r="AL260" i="15"/>
  <c r="AL261" i="15"/>
  <c r="AL262" i="15"/>
  <c r="AL265" i="15"/>
  <c r="AL266" i="15"/>
  <c r="AL267" i="15"/>
  <c r="AL268" i="15"/>
  <c r="AL269" i="15"/>
  <c r="AL270" i="15"/>
  <c r="AL271" i="15"/>
  <c r="AL272" i="15"/>
  <c r="AL273" i="15"/>
  <c r="AL274" i="15"/>
  <c r="AL275" i="15"/>
  <c r="AL276" i="15"/>
  <c r="AL277" i="15"/>
  <c r="AL278" i="15"/>
  <c r="AL279" i="15"/>
  <c r="AL280" i="15"/>
  <c r="AL281" i="15"/>
  <c r="AL282" i="15"/>
  <c r="AL283" i="15"/>
  <c r="AL284" i="15"/>
  <c r="AL285" i="15"/>
  <c r="AL286" i="15"/>
  <c r="AL287" i="15"/>
  <c r="AL288" i="15"/>
  <c r="AL289" i="15"/>
  <c r="AL290" i="15"/>
  <c r="AL291" i="15"/>
  <c r="AL294" i="15"/>
  <c r="AL295" i="15"/>
  <c r="AL296" i="15"/>
  <c r="AL297" i="15"/>
  <c r="AL298" i="15"/>
  <c r="AL299" i="15"/>
  <c r="AL300" i="15"/>
  <c r="AL301" i="15"/>
  <c r="AL302" i="15"/>
  <c r="AL303" i="15"/>
  <c r="AL304" i="15"/>
  <c r="AL305" i="15"/>
  <c r="AL306" i="15"/>
  <c r="AL307" i="15"/>
  <c r="AL308" i="15"/>
  <c r="AL309" i="15"/>
  <c r="AL310" i="15"/>
  <c r="AL311" i="15"/>
  <c r="AL312" i="15"/>
  <c r="AL313" i="15"/>
  <c r="AL314" i="15"/>
  <c r="AL315" i="15"/>
  <c r="AL316" i="15"/>
  <c r="AL317" i="15"/>
  <c r="AL318" i="15"/>
  <c r="AL319" i="15"/>
  <c r="AL320" i="15"/>
  <c r="AI9" i="15"/>
  <c r="AL84" i="15"/>
  <c r="U17" i="20" l="1"/>
  <c r="M25" i="18"/>
  <c r="M26" i="18"/>
  <c r="U18" i="20"/>
  <c r="I27" i="18"/>
  <c r="S19" i="20"/>
  <c r="S20" i="20"/>
  <c r="I28" i="18"/>
  <c r="T15" i="20"/>
  <c r="K23" i="18"/>
  <c r="K24" i="18"/>
  <c r="T16" i="20"/>
  <c r="M28" i="18"/>
  <c r="U20" i="20"/>
  <c r="U21" i="20"/>
  <c r="M29" i="18"/>
  <c r="S15" i="20"/>
  <c r="I23" i="18"/>
  <c r="V17" i="20"/>
  <c r="O25" i="18"/>
  <c r="K25" i="18"/>
  <c r="T17" i="20"/>
  <c r="V18" i="20"/>
  <c r="O26" i="18"/>
  <c r="K26" i="18"/>
  <c r="T18" i="20"/>
  <c r="T19" i="20"/>
  <c r="K27" i="18"/>
  <c r="V15" i="20"/>
  <c r="O23" i="18"/>
  <c r="V16" i="20"/>
  <c r="O24" i="18"/>
  <c r="M23" i="18"/>
  <c r="U15" i="20"/>
  <c r="M24" i="18"/>
  <c r="U16" i="20"/>
  <c r="I25" i="18"/>
  <c r="S17" i="20"/>
  <c r="W17" i="20" s="1"/>
  <c r="T26" i="18"/>
  <c r="I26" i="18"/>
  <c r="V19" i="20"/>
  <c r="O27" i="18"/>
  <c r="O28" i="18"/>
  <c r="V20" i="20"/>
  <c r="K28" i="18"/>
  <c r="T20" i="20"/>
  <c r="V21" i="20"/>
  <c r="O29" i="18"/>
  <c r="K29" i="18"/>
  <c r="T21" i="20"/>
  <c r="Y36" i="18"/>
  <c r="Y14" i="18" s="1"/>
  <c r="K14" i="18"/>
  <c r="K9" i="18"/>
  <c r="AC69" i="19"/>
  <c r="AB18" i="19"/>
  <c r="AB26" i="19"/>
  <c r="AA27" i="19"/>
  <c r="AC27" i="19"/>
  <c r="AF322" i="15"/>
  <c r="AI169" i="15"/>
  <c r="AB322" i="15"/>
  <c r="AI241" i="15"/>
  <c r="AL170" i="15"/>
  <c r="AL198" i="15" s="1"/>
  <c r="AN198" i="15" s="1"/>
  <c r="AJ198" i="15"/>
  <c r="AJ140" i="15"/>
  <c r="AC322" i="15"/>
  <c r="AC323" i="15" s="1"/>
  <c r="AI140" i="15"/>
  <c r="AI58" i="15"/>
  <c r="AJ321" i="15"/>
  <c r="AL293" i="15"/>
  <c r="AL321" i="15" s="1"/>
  <c r="AN321" i="15" s="1"/>
  <c r="AL264" i="15"/>
  <c r="AL292" i="15" s="1"/>
  <c r="AN292" i="15" s="1"/>
  <c r="AJ292" i="15"/>
  <c r="AJ169" i="15"/>
  <c r="AL141" i="15"/>
  <c r="AL169" i="15" s="1"/>
  <c r="AN169" i="15" s="1"/>
  <c r="AK322" i="15"/>
  <c r="AH322" i="15"/>
  <c r="AD322" i="15"/>
  <c r="AD323" i="15" s="1"/>
  <c r="AI198" i="15"/>
  <c r="AI321" i="15"/>
  <c r="AI292" i="15"/>
  <c r="AI263" i="15"/>
  <c r="AI115" i="15"/>
  <c r="AL119" i="15"/>
  <c r="AL140" i="15" s="1"/>
  <c r="AN140" i="15" s="1"/>
  <c r="AG322" i="15"/>
  <c r="AL241" i="15"/>
  <c r="AN241" i="15" s="1"/>
  <c r="AJ241" i="15"/>
  <c r="AL249" i="15"/>
  <c r="AJ115" i="15"/>
  <c r="W20" i="20" l="1"/>
  <c r="V22" i="20"/>
  <c r="W15" i="20"/>
  <c r="T22" i="20"/>
  <c r="T23" i="20" s="1"/>
  <c r="T25" i="20" s="1"/>
  <c r="AC325" i="15"/>
  <c r="AD325" i="15"/>
  <c r="Y9" i="18"/>
  <c r="O10" i="18"/>
  <c r="AC86" i="19"/>
  <c r="AC87" i="19" s="1"/>
  <c r="AB27" i="19"/>
  <c r="AJ58" i="15"/>
  <c r="AJ116" i="15" s="1"/>
  <c r="AI322" i="15"/>
  <c r="AI116" i="15"/>
  <c r="O14" i="18" l="1"/>
  <c r="AI323" i="15"/>
  <c r="AI325" i="15" l="1"/>
  <c r="AD378" i="15" l="1"/>
  <c r="W32" i="18" s="1"/>
  <c r="AD439" i="15"/>
  <c r="W34" i="18" s="1"/>
  <c r="AD403" i="15"/>
  <c r="W33" i="18" s="1"/>
  <c r="AD341" i="15"/>
  <c r="W30" i="18" s="1"/>
  <c r="AD363" i="15"/>
  <c r="W31" i="18" s="1"/>
  <c r="W11" i="18" l="1"/>
  <c r="AD440" i="15"/>
  <c r="AD379" i="15"/>
  <c r="AE263" i="15"/>
  <c r="AB54" i="19"/>
  <c r="AB61" i="19" s="1"/>
  <c r="AH440" i="15"/>
  <c r="AH441" i="15" s="1"/>
  <c r="AG440" i="15"/>
  <c r="AG441" i="15" s="1"/>
  <c r="AG442" i="15" s="1"/>
  <c r="AF440" i="15"/>
  <c r="AF441" i="15" s="1"/>
  <c r="Z439" i="15"/>
  <c r="Z440" i="15" s="1"/>
  <c r="Z441" i="15" s="1"/>
  <c r="Z442" i="15" s="1"/>
  <c r="Z443" i="15" s="1"/>
  <c r="Y439" i="15"/>
  <c r="Y440" i="15" s="1"/>
  <c r="Y441" i="15" s="1"/>
  <c r="AK438" i="15"/>
  <c r="AK437" i="15"/>
  <c r="AK436" i="15"/>
  <c r="AK435" i="15"/>
  <c r="AK434" i="15"/>
  <c r="AK433" i="15"/>
  <c r="AK432" i="15"/>
  <c r="AK431" i="15"/>
  <c r="AK430" i="15"/>
  <c r="AK429" i="15"/>
  <c r="AK428" i="15"/>
  <c r="AK427" i="15"/>
  <c r="AK426" i="15"/>
  <c r="AK425" i="15"/>
  <c r="AK424" i="15"/>
  <c r="AK423" i="15"/>
  <c r="AK422" i="15"/>
  <c r="AK421" i="15"/>
  <c r="AK420" i="15"/>
  <c r="AK419" i="15"/>
  <c r="AK418" i="15"/>
  <c r="AK417" i="15"/>
  <c r="AK416" i="15"/>
  <c r="AK415" i="15"/>
  <c r="AK414" i="15"/>
  <c r="AK413" i="15"/>
  <c r="AK412" i="15"/>
  <c r="AK411" i="15"/>
  <c r="AK410" i="15"/>
  <c r="AK409" i="15"/>
  <c r="AK408" i="15"/>
  <c r="AK407" i="15"/>
  <c r="AK406" i="15"/>
  <c r="AK405" i="15"/>
  <c r="AK404" i="15"/>
  <c r="AK402" i="15"/>
  <c r="AK401" i="15"/>
  <c r="AK400" i="15"/>
  <c r="AK399" i="15"/>
  <c r="AK398" i="15"/>
  <c r="AK397" i="15"/>
  <c r="AK396" i="15"/>
  <c r="AK395" i="15"/>
  <c r="AK394" i="15"/>
  <c r="AK393" i="15"/>
  <c r="AK391" i="15"/>
  <c r="AK390" i="15"/>
  <c r="AK389" i="15"/>
  <c r="AK388" i="15"/>
  <c r="AK387" i="15"/>
  <c r="AK386" i="15"/>
  <c r="AK385" i="15"/>
  <c r="AK384" i="15"/>
  <c r="AK383" i="15"/>
  <c r="AK382" i="15"/>
  <c r="AK377" i="15"/>
  <c r="AK376" i="15"/>
  <c r="AK375" i="15"/>
  <c r="AK374" i="15"/>
  <c r="AK373" i="15"/>
  <c r="AK371" i="15"/>
  <c r="AK370" i="15"/>
  <c r="AK369" i="15"/>
  <c r="AK368" i="15"/>
  <c r="AK367" i="15"/>
  <c r="AK366" i="15"/>
  <c r="AK365" i="15"/>
  <c r="AK364" i="15"/>
  <c r="AK362" i="15"/>
  <c r="AK361" i="15"/>
  <c r="AK360" i="15"/>
  <c r="AK359" i="15"/>
  <c r="AK358" i="15"/>
  <c r="AK357" i="15"/>
  <c r="AK356" i="15"/>
  <c r="AK355" i="15"/>
  <c r="AK354" i="15"/>
  <c r="AK353" i="15"/>
  <c r="AK351" i="15"/>
  <c r="AK350" i="15"/>
  <c r="AK349" i="15"/>
  <c r="AK348" i="15"/>
  <c r="AK347" i="15"/>
  <c r="AK346" i="15"/>
  <c r="AK345" i="15"/>
  <c r="AK344" i="15"/>
  <c r="AK343" i="15"/>
  <c r="AK342" i="15"/>
  <c r="AK340" i="15"/>
  <c r="AK339" i="15"/>
  <c r="AK338" i="15"/>
  <c r="AK337" i="15"/>
  <c r="AK336" i="15"/>
  <c r="AK335" i="15"/>
  <c r="AK334" i="15"/>
  <c r="AK333" i="15"/>
  <c r="AK332" i="15"/>
  <c r="AK331" i="15"/>
  <c r="AK330" i="15"/>
  <c r="AK329" i="15"/>
  <c r="AK328" i="15"/>
  <c r="AB439" i="15"/>
  <c r="AB403" i="15"/>
  <c r="R33" i="18" s="1"/>
  <c r="AK33" i="18" s="1"/>
  <c r="AB378" i="15"/>
  <c r="R32" i="18" s="1"/>
  <c r="AK32" i="18" s="1"/>
  <c r="AB363" i="15"/>
  <c r="R31" i="18" s="1"/>
  <c r="AK31" i="18" s="1"/>
  <c r="AA341" i="15"/>
  <c r="AB341" i="15"/>
  <c r="R30" i="18" s="1"/>
  <c r="AB70" i="19"/>
  <c r="AB78" i="19"/>
  <c r="AB30" i="19"/>
  <c r="AB37" i="19" s="1"/>
  <c r="AA78" i="19"/>
  <c r="AA85" i="19" s="1"/>
  <c r="AA70" i="19"/>
  <c r="AA77" i="19" s="1"/>
  <c r="AA54" i="19"/>
  <c r="AA61" i="19" s="1"/>
  <c r="AA46" i="19"/>
  <c r="AA53" i="19" s="1"/>
  <c r="AA38" i="19"/>
  <c r="AA30" i="19"/>
  <c r="AA37" i="19" s="1"/>
  <c r="Z78" i="19"/>
  <c r="Z70" i="19"/>
  <c r="Z54" i="19"/>
  <c r="G9" i="18"/>
  <c r="Q9" i="18"/>
  <c r="R9" i="18"/>
  <c r="V9" i="18"/>
  <c r="AB9" i="18"/>
  <c r="AD9" i="18"/>
  <c r="G10" i="18"/>
  <c r="Q10" i="18"/>
  <c r="R10" i="18"/>
  <c r="V10" i="18"/>
  <c r="AA10" i="18"/>
  <c r="AB10" i="18"/>
  <c r="AD10" i="18"/>
  <c r="S11" i="18"/>
  <c r="T11" i="18"/>
  <c r="X11" i="18"/>
  <c r="AB11" i="18"/>
  <c r="AC11" i="18"/>
  <c r="AD11" i="18"/>
  <c r="S12" i="18"/>
  <c r="T12" i="18"/>
  <c r="X12" i="18"/>
  <c r="AB12" i="18"/>
  <c r="AC12" i="18"/>
  <c r="AD12" i="18"/>
  <c r="V11" i="18"/>
  <c r="Q12" i="18"/>
  <c r="F35" i="18"/>
  <c r="G35" i="18"/>
  <c r="G36" i="18" s="1"/>
  <c r="AB35" i="18"/>
  <c r="AB36" i="18" s="1"/>
  <c r="AD35" i="18"/>
  <c r="AD36" i="18" s="1"/>
  <c r="Y58" i="15"/>
  <c r="Z58" i="15"/>
  <c r="AF58" i="15"/>
  <c r="AG58" i="15"/>
  <c r="AK58" i="15"/>
  <c r="Y115" i="15"/>
  <c r="Z115" i="15"/>
  <c r="AE115" i="15"/>
  <c r="AF115" i="15"/>
  <c r="AG115" i="15"/>
  <c r="AH115" i="15"/>
  <c r="AH116" i="15" s="1"/>
  <c r="AH323" i="15" s="1"/>
  <c r="AK115" i="15"/>
  <c r="AM116" i="15"/>
  <c r="AM323" i="15" s="1"/>
  <c r="Y169" i="15"/>
  <c r="Z169" i="15"/>
  <c r="Y198" i="15"/>
  <c r="Z198" i="15"/>
  <c r="Y241" i="15"/>
  <c r="Z241" i="15"/>
  <c r="AA62" i="19"/>
  <c r="AA69" i="19" s="1"/>
  <c r="AB62" i="19"/>
  <c r="AB69" i="19" s="1"/>
  <c r="Y263" i="15"/>
  <c r="Z263" i="15"/>
  <c r="Y292" i="15"/>
  <c r="Z292" i="15"/>
  <c r="AA321" i="15"/>
  <c r="AC341" i="15"/>
  <c r="AE341" i="15"/>
  <c r="AA363" i="15"/>
  <c r="AC363" i="15"/>
  <c r="AE363" i="15"/>
  <c r="U29" i="20" s="1"/>
  <c r="AA378" i="15"/>
  <c r="AC378" i="15"/>
  <c r="AE378" i="15"/>
  <c r="U30" i="20" s="1"/>
  <c r="AJ380" i="15"/>
  <c r="AK392" i="15"/>
  <c r="AA403" i="15"/>
  <c r="AC403" i="15"/>
  <c r="AE403" i="15"/>
  <c r="U34" i="20" s="1"/>
  <c r="AA439" i="15"/>
  <c r="AC439" i="15"/>
  <c r="AE439" i="15"/>
  <c r="U35" i="20" s="1"/>
  <c r="Q11" i="18"/>
  <c r="X28" i="18"/>
  <c r="AP249" i="15"/>
  <c r="AA241" i="15"/>
  <c r="S18" i="20" s="1"/>
  <c r="W18" i="20" s="1"/>
  <c r="AB115" i="15"/>
  <c r="T22" i="18" s="1"/>
  <c r="AB58" i="15"/>
  <c r="T21" i="18" s="1"/>
  <c r="Z46" i="19"/>
  <c r="AA169" i="15"/>
  <c r="AA115" i="15"/>
  <c r="Z62" i="19"/>
  <c r="Z30" i="19"/>
  <c r="AA58" i="15"/>
  <c r="AK372" i="15"/>
  <c r="S35" i="20" l="1"/>
  <c r="AJ439" i="15"/>
  <c r="AJ440" i="15" s="1"/>
  <c r="AN440" i="15" s="1"/>
  <c r="H34" i="18"/>
  <c r="U28" i="20"/>
  <c r="V10" i="20"/>
  <c r="O21" i="18"/>
  <c r="S28" i="20"/>
  <c r="H30" i="18"/>
  <c r="I22" i="18"/>
  <c r="S11" i="20"/>
  <c r="T28" i="20"/>
  <c r="J30" i="18"/>
  <c r="AC137" i="19"/>
  <c r="AC138" i="19" s="1"/>
  <c r="V38" i="20"/>
  <c r="V39" i="20" s="1"/>
  <c r="N36" i="18"/>
  <c r="S30" i="20"/>
  <c r="H32" i="18"/>
  <c r="U11" i="20"/>
  <c r="M22" i="18"/>
  <c r="AE322" i="15"/>
  <c r="M27" i="18"/>
  <c r="U19" i="20"/>
  <c r="W19" i="20" s="1"/>
  <c r="S10" i="20"/>
  <c r="W10" i="20" s="1"/>
  <c r="I21" i="18"/>
  <c r="S16" i="20"/>
  <c r="W16" i="20" s="1"/>
  <c r="I24" i="18"/>
  <c r="T34" i="20"/>
  <c r="J33" i="18"/>
  <c r="T29" i="20"/>
  <c r="J31" i="18"/>
  <c r="S21" i="20"/>
  <c r="W21" i="20" s="1"/>
  <c r="I29" i="18"/>
  <c r="V11" i="20"/>
  <c r="O22" i="18"/>
  <c r="AI439" i="15"/>
  <c r="AI440" i="15" s="1"/>
  <c r="R34" i="18"/>
  <c r="AK34" i="18" s="1"/>
  <c r="T35" i="20"/>
  <c r="J34" i="18"/>
  <c r="S34" i="20"/>
  <c r="W34" i="20" s="1"/>
  <c r="H33" i="18"/>
  <c r="T30" i="20"/>
  <c r="J32" i="18"/>
  <c r="S29" i="20"/>
  <c r="H31" i="18"/>
  <c r="R11" i="18"/>
  <c r="AK30" i="18"/>
  <c r="AK403" i="15"/>
  <c r="G13" i="18"/>
  <c r="G14" i="18" s="1"/>
  <c r="AH442" i="15"/>
  <c r="AH446" i="15"/>
  <c r="AH448" i="15" s="1"/>
  <c r="AD37" i="18"/>
  <c r="AA11" i="18"/>
  <c r="AA13" i="18" s="1"/>
  <c r="AA14" i="18" s="1"/>
  <c r="AA15" i="18" s="1"/>
  <c r="Q13" i="18"/>
  <c r="Q14" i="18" s="1"/>
  <c r="G37" i="18"/>
  <c r="AA35" i="18"/>
  <c r="AA36" i="18" s="1"/>
  <c r="AA37" i="18" s="1"/>
  <c r="AD13" i="18"/>
  <c r="AD14" i="18" s="1"/>
  <c r="AD15" i="18" s="1"/>
  <c r="AB37" i="18"/>
  <c r="AB13" i="18"/>
  <c r="AB14" i="18" s="1"/>
  <c r="AB15" i="18" s="1"/>
  <c r="Q35" i="18"/>
  <c r="Q36" i="18" s="1"/>
  <c r="Q37" i="18" s="1"/>
  <c r="V35" i="18"/>
  <c r="AD441" i="15"/>
  <c r="AD62" i="19"/>
  <c r="AD69" i="19" s="1"/>
  <c r="AD54" i="19"/>
  <c r="AD61" i="19" s="1"/>
  <c r="AD46" i="19"/>
  <c r="AD53" i="19" s="1"/>
  <c r="AD38" i="19"/>
  <c r="AD45" i="19" s="1"/>
  <c r="AA45" i="19"/>
  <c r="AD70" i="19"/>
  <c r="AD77" i="19" s="1"/>
  <c r="Z77" i="19"/>
  <c r="AB85" i="19"/>
  <c r="AD78" i="19"/>
  <c r="AD85" i="19" s="1"/>
  <c r="AB77" i="19"/>
  <c r="AD30" i="19"/>
  <c r="AD37" i="19" s="1"/>
  <c r="AF116" i="15"/>
  <c r="AF323" i="15" s="1"/>
  <c r="AD19" i="19"/>
  <c r="AD26" i="19" s="1"/>
  <c r="AD11" i="19"/>
  <c r="AD18" i="19" s="1"/>
  <c r="AB116" i="15"/>
  <c r="AB323" i="15" s="1"/>
  <c r="AK116" i="15"/>
  <c r="AK323" i="15" s="1"/>
  <c r="AB379" i="15"/>
  <c r="AA379" i="15"/>
  <c r="AE440" i="15"/>
  <c r="AH324" i="15"/>
  <c r="AH325" i="15" s="1"/>
  <c r="AJ363" i="15"/>
  <c r="AN363" i="15" s="1"/>
  <c r="AL250" i="15"/>
  <c r="AL263" i="15" s="1"/>
  <c r="AJ263" i="15"/>
  <c r="AJ322" i="15" s="1"/>
  <c r="AJ323" i="15" s="1"/>
  <c r="AG116" i="15"/>
  <c r="AG323" i="15" s="1"/>
  <c r="AG325" i="15" s="1"/>
  <c r="AK439" i="15"/>
  <c r="AN439" i="15" s="1"/>
  <c r="Z322" i="15"/>
  <c r="Z323" i="15" s="1"/>
  <c r="Z324" i="15" s="1"/>
  <c r="Z325" i="15" s="1"/>
  <c r="AA322" i="15"/>
  <c r="AC440" i="15"/>
  <c r="AN403" i="15"/>
  <c r="AJ378" i="15"/>
  <c r="AE379" i="15"/>
  <c r="AH443" i="15"/>
  <c r="Z61" i="19"/>
  <c r="Z18" i="19"/>
  <c r="AB99" i="19"/>
  <c r="Z134" i="19"/>
  <c r="Z85" i="19"/>
  <c r="Z99" i="19"/>
  <c r="Z107" i="19"/>
  <c r="Z115" i="19"/>
  <c r="AA115" i="19"/>
  <c r="Z126" i="19"/>
  <c r="AB134" i="19"/>
  <c r="Z53" i="19"/>
  <c r="AB115" i="19"/>
  <c r="AA99" i="19"/>
  <c r="Z69" i="19"/>
  <c r="AA107" i="19"/>
  <c r="AB126" i="19"/>
  <c r="AC9" i="18"/>
  <c r="AE116" i="15"/>
  <c r="AF442" i="15"/>
  <c r="AB440" i="15"/>
  <c r="AL58" i="15"/>
  <c r="AN58" i="15" s="1"/>
  <c r="Z26" i="19"/>
  <c r="Z27" i="19" s="1"/>
  <c r="M9" i="18"/>
  <c r="Z45" i="19"/>
  <c r="AC379" i="15"/>
  <c r="G15" i="18"/>
  <c r="AL115" i="15"/>
  <c r="AN115" i="15" s="1"/>
  <c r="AA116" i="15"/>
  <c r="X29" i="18"/>
  <c r="X10" i="18" s="1"/>
  <c r="AK378" i="15"/>
  <c r="AN378" i="15" s="1"/>
  <c r="AK363" i="15"/>
  <c r="Z37" i="19"/>
  <c r="AA440" i="15"/>
  <c r="AG443" i="15"/>
  <c r="Y442" i="15"/>
  <c r="Y443" i="15" s="1"/>
  <c r="Y322" i="15"/>
  <c r="V12" i="18"/>
  <c r="V13" i="18" s="1"/>
  <c r="AI341" i="15"/>
  <c r="AJ341" i="15"/>
  <c r="AK327" i="15"/>
  <c r="AK341" i="15" s="1"/>
  <c r="AN341" i="15" s="1"/>
  <c r="AA126" i="19"/>
  <c r="AA134" i="19"/>
  <c r="AI363" i="15"/>
  <c r="AI378" i="15"/>
  <c r="W28" i="20" l="1"/>
  <c r="W30" i="20"/>
  <c r="O9" i="18"/>
  <c r="O13" i="18" s="1"/>
  <c r="O15" i="18" s="1"/>
  <c r="O35" i="18"/>
  <c r="O37" i="18" s="1"/>
  <c r="AF324" i="15"/>
  <c r="AF449" i="15" s="1"/>
  <c r="AF325" i="15"/>
  <c r="AD442" i="15"/>
  <c r="AD446" i="15"/>
  <c r="AD448" i="15" s="1"/>
  <c r="T31" i="20"/>
  <c r="W11" i="20"/>
  <c r="W29" i="20"/>
  <c r="T36" i="20"/>
  <c r="N14" i="18"/>
  <c r="N15" i="18" s="1"/>
  <c r="N37" i="18"/>
  <c r="AF446" i="15"/>
  <c r="AF448" i="15" s="1"/>
  <c r="V12" i="20"/>
  <c r="V23" i="20" s="1"/>
  <c r="V25" i="20" s="1"/>
  <c r="V41" i="20" s="1"/>
  <c r="AH449" i="15"/>
  <c r="AH450" i="15" s="1"/>
  <c r="W35" i="20"/>
  <c r="AK22" i="18"/>
  <c r="D22" i="18"/>
  <c r="AK21" i="18"/>
  <c r="D21" i="18"/>
  <c r="AL323" i="15"/>
  <c r="AL446" i="15" s="1"/>
  <c r="AJ324" i="15"/>
  <c r="AG446" i="15"/>
  <c r="AG448" i="15" s="1"/>
  <c r="AM324" i="15"/>
  <c r="AG449" i="15"/>
  <c r="AN263" i="15"/>
  <c r="AL322" i="15"/>
  <c r="D26" i="18"/>
  <c r="D23" i="18"/>
  <c r="D25" i="18"/>
  <c r="AA86" i="19"/>
  <c r="AA87" i="19" s="1"/>
  <c r="AA89" i="19" s="1"/>
  <c r="K35" i="18"/>
  <c r="K37" i="18" s="1"/>
  <c r="L32" i="18"/>
  <c r="D32" i="18" s="1"/>
  <c r="AM32" i="18" s="1"/>
  <c r="L34" i="18"/>
  <c r="D34" i="18" s="1"/>
  <c r="AM34" i="18" s="1"/>
  <c r="L33" i="18"/>
  <c r="L31" i="18"/>
  <c r="D31" i="18" s="1"/>
  <c r="L30" i="18"/>
  <c r="D30" i="18" s="1"/>
  <c r="AM30" i="18" s="1"/>
  <c r="M10" i="18"/>
  <c r="M13" i="18" s="1"/>
  <c r="Q15" i="18"/>
  <c r="V36" i="18"/>
  <c r="V37" i="18" s="1"/>
  <c r="AA323" i="15"/>
  <c r="AK440" i="15"/>
  <c r="AB86" i="19"/>
  <c r="AB87" i="19" s="1"/>
  <c r="AD86" i="19"/>
  <c r="AD27" i="19"/>
  <c r="AE441" i="15"/>
  <c r="AE442" i="15" s="1"/>
  <c r="AB441" i="15"/>
  <c r="AI441" i="15" s="1"/>
  <c r="AJ379" i="15"/>
  <c r="AN379" i="15" s="1"/>
  <c r="AC441" i="15"/>
  <c r="AE323" i="15"/>
  <c r="AE325" i="15" s="1"/>
  <c r="AF443" i="15"/>
  <c r="S36" i="20"/>
  <c r="Z116" i="19"/>
  <c r="AD126" i="19"/>
  <c r="U31" i="20"/>
  <c r="U36" i="20"/>
  <c r="Z135" i="19"/>
  <c r="AD115" i="19"/>
  <c r="AD107" i="19"/>
  <c r="AB116" i="19"/>
  <c r="AA116" i="19"/>
  <c r="AD99" i="19"/>
  <c r="AD134" i="19"/>
  <c r="AB135" i="19"/>
  <c r="AL116" i="15"/>
  <c r="AC35" i="18"/>
  <c r="AC36" i="18" s="1"/>
  <c r="AC37" i="18" s="1"/>
  <c r="AN116" i="15"/>
  <c r="U12" i="20"/>
  <c r="AC10" i="18"/>
  <c r="AC13" i="18" s="1"/>
  <c r="AC14" i="18" s="1"/>
  <c r="AC15" i="18" s="1"/>
  <c r="AN322" i="15"/>
  <c r="V14" i="18"/>
  <c r="V15" i="18" s="1"/>
  <c r="Z88" i="19"/>
  <c r="AI379" i="15"/>
  <c r="AA441" i="15"/>
  <c r="AB449" i="15"/>
  <c r="S31" i="20"/>
  <c r="Z86" i="19"/>
  <c r="AA135" i="19"/>
  <c r="Y323" i="15"/>
  <c r="Y446" i="15"/>
  <c r="Y448" i="15" s="1"/>
  <c r="Y449" i="15" s="1"/>
  <c r="Y450" i="15" s="1"/>
  <c r="AK379" i="15"/>
  <c r="I9" i="18"/>
  <c r="X35" i="18"/>
  <c r="AA446" i="15" l="1"/>
  <c r="AA448" i="15" s="1"/>
  <c r="T37" i="20"/>
  <c r="AF450" i="15"/>
  <c r="W36" i="18"/>
  <c r="W14" i="18" s="1"/>
  <c r="AD449" i="15"/>
  <c r="AD450" i="15" s="1"/>
  <c r="AD443" i="15"/>
  <c r="AC442" i="15"/>
  <c r="AC446" i="15"/>
  <c r="AC448" i="15" s="1"/>
  <c r="AJ441" i="15"/>
  <c r="U38" i="20"/>
  <c r="AB137" i="19"/>
  <c r="L36" i="18"/>
  <c r="AE449" i="15"/>
  <c r="AB446" i="15"/>
  <c r="AB448" i="15" s="1"/>
  <c r="AB450" i="15" s="1"/>
  <c r="D24" i="18"/>
  <c r="I35" i="18"/>
  <c r="I37" i="18" s="1"/>
  <c r="AM21" i="18"/>
  <c r="M35" i="18"/>
  <c r="M37" i="18" s="1"/>
  <c r="L12" i="18"/>
  <c r="D33" i="18"/>
  <c r="AM33" i="18" s="1"/>
  <c r="AK29" i="18"/>
  <c r="D29" i="18"/>
  <c r="D28" i="18"/>
  <c r="T9" i="18"/>
  <c r="AK9" i="18" s="1"/>
  <c r="AM22" i="18"/>
  <c r="AM31" i="18"/>
  <c r="AK27" i="18"/>
  <c r="D27" i="18"/>
  <c r="I14" i="18"/>
  <c r="AG450" i="15"/>
  <c r="AE446" i="15"/>
  <c r="AE448" i="15" s="1"/>
  <c r="W36" i="20"/>
  <c r="K10" i="18"/>
  <c r="K13" i="18" s="1"/>
  <c r="AK28" i="18"/>
  <c r="S28" i="18"/>
  <c r="S10" i="18" s="1"/>
  <c r="AK24" i="18"/>
  <c r="AK26" i="18"/>
  <c r="AM26" i="18" s="1"/>
  <c r="S22" i="20"/>
  <c r="AK25" i="18"/>
  <c r="AM25" i="18" s="1"/>
  <c r="AK23" i="18"/>
  <c r="AM23" i="18" s="1"/>
  <c r="I10" i="18"/>
  <c r="D9" i="18"/>
  <c r="H12" i="18"/>
  <c r="W12" i="18"/>
  <c r="J12" i="18"/>
  <c r="J11" i="18"/>
  <c r="J35" i="18"/>
  <c r="H11" i="18"/>
  <c r="H35" i="18"/>
  <c r="L11" i="18"/>
  <c r="L35" i="18"/>
  <c r="W12" i="20"/>
  <c r="W22" i="20"/>
  <c r="AI442" i="15"/>
  <c r="AI443" i="15" s="1"/>
  <c r="AE27" i="19"/>
  <c r="AD87" i="19"/>
  <c r="S37" i="20"/>
  <c r="Z136" i="19"/>
  <c r="AA325" i="15"/>
  <c r="AB136" i="19"/>
  <c r="AI446" i="15"/>
  <c r="AI448" i="15" s="1"/>
  <c r="AD135" i="19"/>
  <c r="AB443" i="15"/>
  <c r="AD116" i="19"/>
  <c r="U37" i="20"/>
  <c r="U39" i="20" s="1"/>
  <c r="AA136" i="19"/>
  <c r="Z87" i="19"/>
  <c r="Z89" i="19" s="1"/>
  <c r="AL448" i="15"/>
  <c r="S12" i="20"/>
  <c r="Y324" i="15"/>
  <c r="Y325" i="15" s="1"/>
  <c r="X36" i="18"/>
  <c r="X37" i="18" s="1"/>
  <c r="AA442" i="15"/>
  <c r="X13" i="18"/>
  <c r="S9" i="18"/>
  <c r="AE443" i="15"/>
  <c r="AB325" i="15"/>
  <c r="U22" i="20"/>
  <c r="U23" i="20" s="1"/>
  <c r="S23" i="20" l="1"/>
  <c r="Z137" i="19"/>
  <c r="S38" i="20"/>
  <c r="S39" i="20" s="1"/>
  <c r="AJ442" i="15"/>
  <c r="AJ449" i="15" s="1"/>
  <c r="H36" i="18"/>
  <c r="AA449" i="15"/>
  <c r="AA450" i="15" s="1"/>
  <c r="AE450" i="15"/>
  <c r="AC450" i="15"/>
  <c r="AC443" i="15"/>
  <c r="T38" i="20"/>
  <c r="AA137" i="19"/>
  <c r="AD137" i="19" s="1"/>
  <c r="J36" i="18"/>
  <c r="AC449" i="15"/>
  <c r="AK35" i="18"/>
  <c r="W23" i="20"/>
  <c r="AM29" i="18"/>
  <c r="S13" i="18"/>
  <c r="S14" i="18" s="1"/>
  <c r="S15" i="18" s="1"/>
  <c r="AM24" i="18"/>
  <c r="AM9" i="18"/>
  <c r="AM28" i="18"/>
  <c r="D12" i="18"/>
  <c r="D35" i="18"/>
  <c r="D36" i="18" s="1"/>
  <c r="J13" i="18"/>
  <c r="AM27" i="18"/>
  <c r="I13" i="18"/>
  <c r="I15" i="18" s="1"/>
  <c r="D10" i="18"/>
  <c r="L13" i="18"/>
  <c r="D11" i="18"/>
  <c r="W31" i="20"/>
  <c r="W37" i="20" s="1"/>
  <c r="W38" i="20" s="1"/>
  <c r="W39" i="20" s="1"/>
  <c r="AJ446" i="15"/>
  <c r="AJ448" i="15" s="1"/>
  <c r="AD136" i="19"/>
  <c r="T10" i="18"/>
  <c r="T35" i="18"/>
  <c r="S35" i="18"/>
  <c r="S36" i="18" s="1"/>
  <c r="S37" i="18" s="1"/>
  <c r="Y10" i="18"/>
  <c r="Y13" i="18" s="1"/>
  <c r="Y15" i="18" s="1"/>
  <c r="Y35" i="18"/>
  <c r="Y37" i="18" s="1"/>
  <c r="R12" i="18"/>
  <c r="AK12" i="18" s="1"/>
  <c r="H13" i="18"/>
  <c r="AB138" i="19"/>
  <c r="L14" i="18"/>
  <c r="AK441" i="15"/>
  <c r="AK446" i="15" s="1"/>
  <c r="AK448" i="15" s="1"/>
  <c r="Z138" i="19"/>
  <c r="Z140" i="19" s="1"/>
  <c r="R35" i="18"/>
  <c r="W13" i="18"/>
  <c r="W15" i="18" s="1"/>
  <c r="W35" i="18"/>
  <c r="AC89" i="19"/>
  <c r="AC140" i="19" s="1"/>
  <c r="AJ325" i="15"/>
  <c r="AL324" i="15"/>
  <c r="AB88" i="19"/>
  <c r="M14" i="18" s="1"/>
  <c r="M15" i="18" s="1"/>
  <c r="T39" i="20"/>
  <c r="AI449" i="15"/>
  <c r="AK36" i="18" s="1"/>
  <c r="K15" i="18"/>
  <c r="X14" i="18"/>
  <c r="X15" i="18" s="1"/>
  <c r="AA443" i="15"/>
  <c r="AJ443" i="15" l="1"/>
  <c r="AJ444" i="15" s="1"/>
  <c r="AA138" i="19"/>
  <c r="AA140" i="19" s="1"/>
  <c r="T41" i="20"/>
  <c r="T37" i="18"/>
  <c r="D37" i="18"/>
  <c r="AM12" i="18"/>
  <c r="L15" i="18"/>
  <c r="AL325" i="15"/>
  <c r="AL452" i="15" s="1"/>
  <c r="AL449" i="15"/>
  <c r="AL450" i="15" s="1"/>
  <c r="AI450" i="15"/>
  <c r="AM36" i="18"/>
  <c r="AD138" i="19"/>
  <c r="W37" i="18"/>
  <c r="D13" i="18"/>
  <c r="D14" i="18" s="1"/>
  <c r="L37" i="18"/>
  <c r="AK10" i="18"/>
  <c r="AM10" i="18" s="1"/>
  <c r="T13" i="18"/>
  <c r="T14" i="18" s="1"/>
  <c r="T15" i="18" s="1"/>
  <c r="R37" i="18"/>
  <c r="H14" i="18"/>
  <c r="H15" i="18" s="1"/>
  <c r="H37" i="18"/>
  <c r="AD88" i="19"/>
  <c r="AD89" i="19" s="1"/>
  <c r="S25" i="20"/>
  <c r="S41" i="20" s="1"/>
  <c r="AM325" i="15"/>
  <c r="AN325" i="15" s="1"/>
  <c r="AK442" i="15"/>
  <c r="AB89" i="19"/>
  <c r="AB140" i="19" s="1"/>
  <c r="AJ450" i="15"/>
  <c r="AL443" i="15"/>
  <c r="AK443" i="15" l="1"/>
  <c r="AK453" i="15" s="1"/>
  <c r="AK449" i="15"/>
  <c r="AK450" i="15" s="1"/>
  <c r="AK37" i="18"/>
  <c r="AK14" i="18"/>
  <c r="AD140" i="19"/>
  <c r="J37" i="18"/>
  <c r="J14" i="18"/>
  <c r="J15" i="18" s="1"/>
  <c r="D15" i="18"/>
  <c r="AM35" i="18"/>
  <c r="AM37" i="18" s="1"/>
  <c r="AE89" i="19"/>
  <c r="W25" i="20"/>
  <c r="W41" i="20" s="1"/>
  <c r="U25" i="20"/>
  <c r="U41" i="20" s="1"/>
  <c r="R13" i="18" l="1"/>
  <c r="AK11" i="18"/>
  <c r="AK13" i="18" s="1"/>
  <c r="AK15" i="18" l="1"/>
  <c r="AM15" i="18" s="1"/>
  <c r="AM11" i="18"/>
  <c r="AM14" i="18"/>
  <c r="R14" i="18"/>
  <c r="R15" i="18" s="1"/>
  <c r="AM13" i="18" l="1"/>
</calcChain>
</file>

<file path=xl/comments1.xml><?xml version="1.0" encoding="utf-8"?>
<comments xmlns="http://schemas.openxmlformats.org/spreadsheetml/2006/main">
  <authors>
    <author>Programme Manager</author>
    <author>Mominul Haque</author>
  </authors>
  <commentList>
    <comment ref="AE9" authorId="0" shapeId="0">
      <text>
        <r>
          <rPr>
            <b/>
            <sz val="9"/>
            <color indexed="81"/>
            <rFont val="Tahoma"/>
            <charset val="1"/>
          </rPr>
          <t>Programme Manager:</t>
        </r>
        <r>
          <rPr>
            <sz val="9"/>
            <color indexed="81"/>
            <rFont val="Tahoma"/>
            <charset val="1"/>
          </rPr>
          <t xml:space="preserve">
Moni's salary + Cluster</t>
        </r>
      </text>
    </comment>
    <comment ref="AE10" authorId="0" shapeId="0">
      <text>
        <r>
          <rPr>
            <b/>
            <sz val="9"/>
            <color indexed="81"/>
            <rFont val="Tahoma"/>
            <charset val="1"/>
          </rPr>
          <t>Programme Manager:</t>
        </r>
        <r>
          <rPr>
            <sz val="9"/>
            <color indexed="81"/>
            <rFont val="Tahoma"/>
            <charset val="1"/>
          </rPr>
          <t xml:space="preserve">
5 nos stand X banner</t>
        </r>
      </text>
    </comment>
    <comment ref="AE16" authorId="1" shapeId="0">
      <text>
        <r>
          <rPr>
            <b/>
            <sz val="9"/>
            <color indexed="81"/>
            <rFont val="Tahoma"/>
            <family val="2"/>
          </rPr>
          <t>Graphic Designer for all awareness materials + training manual</t>
        </r>
      </text>
    </comment>
    <comment ref="AE17" authorId="0" shapeId="0">
      <text>
        <r>
          <rPr>
            <b/>
            <sz val="9"/>
            <color indexed="81"/>
            <rFont val="Tahoma"/>
            <charset val="1"/>
          </rPr>
          <t>Programme Manager:</t>
        </r>
        <r>
          <rPr>
            <sz val="9"/>
            <color indexed="81"/>
            <rFont val="Tahoma"/>
            <charset val="1"/>
          </rPr>
          <t xml:space="preserve">
re-printing of awareness materials </t>
        </r>
      </text>
    </comment>
    <comment ref="AE37" authorId="0" shapeId="0">
      <text>
        <r>
          <rPr>
            <b/>
            <sz val="9"/>
            <color indexed="81"/>
            <rFont val="Tahoma"/>
            <charset val="1"/>
          </rPr>
          <t>Programme Manager:</t>
        </r>
        <r>
          <rPr>
            <sz val="9"/>
            <color indexed="81"/>
            <rFont val="Tahoma"/>
            <charset val="1"/>
          </rPr>
          <t xml:space="preserve">
Heang's time</t>
        </r>
      </text>
    </comment>
    <comment ref="AE47" authorId="0" shapeId="0">
      <text>
        <r>
          <rPr>
            <b/>
            <sz val="9"/>
            <color indexed="81"/>
            <rFont val="Tahoma"/>
            <charset val="1"/>
          </rPr>
          <t>Programme Manager:</t>
        </r>
        <r>
          <rPr>
            <sz val="9"/>
            <color indexed="81"/>
            <rFont val="Tahoma"/>
            <charset val="1"/>
          </rPr>
          <t xml:space="preserve">
awareness activity for various day celebration cost</t>
        </r>
      </text>
    </comment>
    <comment ref="AE54" authorId="0" shapeId="0">
      <text>
        <r>
          <rPr>
            <b/>
            <sz val="9"/>
            <color indexed="81"/>
            <rFont val="Tahoma"/>
            <charset val="1"/>
          </rPr>
          <t>Programme Manager:</t>
        </r>
        <r>
          <rPr>
            <sz val="9"/>
            <color indexed="81"/>
            <rFont val="Tahoma"/>
            <charset val="1"/>
          </rPr>
          <t xml:space="preserve">
BTV talk show cost</t>
        </r>
      </text>
    </comment>
    <comment ref="AE59" authorId="0" shapeId="0">
      <text>
        <r>
          <rPr>
            <b/>
            <sz val="9"/>
            <color indexed="81"/>
            <rFont val="Tahoma"/>
            <charset val="1"/>
          </rPr>
          <t>Programme Manager:</t>
        </r>
        <r>
          <rPr>
            <sz val="9"/>
            <color indexed="81"/>
            <rFont val="Tahoma"/>
            <charset val="1"/>
          </rPr>
          <t xml:space="preserve">
governance activity coordinator</t>
        </r>
      </text>
    </comment>
    <comment ref="AE60" authorId="0" shapeId="0">
      <text>
        <r>
          <rPr>
            <b/>
            <sz val="9"/>
            <color indexed="81"/>
            <rFont val="Tahoma"/>
            <charset val="1"/>
          </rPr>
          <t>Programme Manager:</t>
        </r>
        <r>
          <rPr>
            <sz val="9"/>
            <color indexed="81"/>
            <rFont val="Tahoma"/>
            <charset val="1"/>
          </rPr>
          <t xml:space="preserve">
printing of stakeholder analysis report ex summary as </t>
        </r>
      </text>
    </comment>
    <comment ref="AE101" authorId="0" shapeId="0">
      <text>
        <r>
          <rPr>
            <b/>
            <sz val="9"/>
            <color indexed="81"/>
            <rFont val="Tahoma"/>
            <charset val="1"/>
          </rPr>
          <t>Programme Manager:</t>
        </r>
        <r>
          <rPr>
            <sz val="9"/>
            <color indexed="81"/>
            <rFont val="Tahoma"/>
            <charset val="1"/>
          </rPr>
          <t xml:space="preserve">
gender consultant cost
</t>
        </r>
      </text>
    </comment>
    <comment ref="AE109" authorId="0" shapeId="0">
      <text>
        <r>
          <rPr>
            <b/>
            <sz val="9"/>
            <color indexed="81"/>
            <rFont val="Tahoma"/>
            <charset val="1"/>
          </rPr>
          <t>Programme Manager:</t>
        </r>
        <r>
          <rPr>
            <sz val="9"/>
            <color indexed="81"/>
            <rFont val="Tahoma"/>
            <charset val="1"/>
          </rPr>
          <t xml:space="preserve">
workshop costs
</t>
        </r>
      </text>
    </comment>
    <comment ref="AE142" authorId="0" shapeId="0">
      <text>
        <r>
          <rPr>
            <b/>
            <sz val="9"/>
            <color indexed="81"/>
            <rFont val="Tahoma"/>
            <charset val="1"/>
          </rPr>
          <t>Programme Manager:</t>
        </r>
        <r>
          <rPr>
            <sz val="9"/>
            <color indexed="81"/>
            <rFont val="Tahoma"/>
            <charset val="1"/>
          </rPr>
          <t xml:space="preserve">
printing of D&amp;D report ex summary </t>
        </r>
      </text>
    </comment>
    <comment ref="AE185" authorId="0" shapeId="0">
      <text>
        <r>
          <rPr>
            <b/>
            <sz val="9"/>
            <color indexed="81"/>
            <rFont val="Tahoma"/>
            <charset val="1"/>
          </rPr>
          <t>Programme Manager:</t>
        </r>
        <r>
          <rPr>
            <sz val="9"/>
            <color indexed="81"/>
            <rFont val="Tahoma"/>
            <charset val="1"/>
          </rPr>
          <t xml:space="preserve">
printing of governanc ereport</t>
        </r>
      </text>
    </comment>
    <comment ref="AE199" authorId="0" shapeId="0">
      <text>
        <r>
          <rPr>
            <b/>
            <sz val="9"/>
            <color indexed="81"/>
            <rFont val="Tahoma"/>
            <charset val="1"/>
          </rPr>
          <t>Programme Manager:</t>
        </r>
        <r>
          <rPr>
            <sz val="9"/>
            <color indexed="81"/>
            <rFont val="Tahoma"/>
            <charset val="1"/>
          </rPr>
          <t xml:space="preserve">
intl consultant PAMs - Dr. Azharul mazumder
</t>
        </r>
      </text>
    </comment>
    <comment ref="AE200" authorId="0" shapeId="0">
      <text>
        <r>
          <rPr>
            <b/>
            <sz val="9"/>
            <color indexed="81"/>
            <rFont val="Tahoma"/>
            <charset val="1"/>
          </rPr>
          <t>Programme Manager:</t>
        </r>
        <r>
          <rPr>
            <sz val="9"/>
            <color indexed="81"/>
            <rFont val="Tahoma"/>
            <charset val="1"/>
          </rPr>
          <t xml:space="preserve">
printin gof PAMs report</t>
        </r>
      </text>
    </comment>
    <comment ref="AE206" authorId="0" shapeId="0">
      <text>
        <r>
          <rPr>
            <b/>
            <sz val="9"/>
            <color indexed="81"/>
            <rFont val="Tahoma"/>
            <charset val="1"/>
          </rPr>
          <t>Programme Manager:</t>
        </r>
        <r>
          <rPr>
            <sz val="9"/>
            <color indexed="81"/>
            <rFont val="Tahoma"/>
            <charset val="1"/>
          </rPr>
          <t xml:space="preserve">
consultant JKC</t>
        </r>
      </text>
    </comment>
    <comment ref="AE207" authorId="0" shapeId="0">
      <text>
        <r>
          <rPr>
            <b/>
            <sz val="9"/>
            <color indexed="81"/>
            <rFont val="Tahoma"/>
            <charset val="1"/>
          </rPr>
          <t>Programme Manager:</t>
        </r>
        <r>
          <rPr>
            <sz val="9"/>
            <color indexed="81"/>
            <rFont val="Tahoma"/>
            <charset val="1"/>
          </rPr>
          <t xml:space="preserve">
PAMS workshop
</t>
        </r>
      </text>
    </comment>
    <comment ref="AE213" authorId="0" shapeId="0">
      <text>
        <r>
          <rPr>
            <b/>
            <sz val="9"/>
            <color indexed="81"/>
            <rFont val="Tahoma"/>
            <charset val="1"/>
          </rPr>
          <t>Programme Manager:</t>
        </r>
        <r>
          <rPr>
            <sz val="9"/>
            <color indexed="81"/>
            <rFont val="Tahoma"/>
            <charset val="1"/>
          </rPr>
          <t xml:space="preserve">
Khairul islam Chowdhury</t>
        </r>
      </text>
    </comment>
    <comment ref="AE220" authorId="0" shapeId="0">
      <text>
        <r>
          <rPr>
            <b/>
            <sz val="9"/>
            <color indexed="81"/>
            <rFont val="Tahoma"/>
            <charset val="1"/>
          </rPr>
          <t>Programme Manager:</t>
        </r>
        <r>
          <rPr>
            <sz val="9"/>
            <color indexed="81"/>
            <rFont val="Tahoma"/>
            <charset val="1"/>
          </rPr>
          <t xml:space="preserve">
Natl Strategy consultant; half, this  year, remaining next eyar</t>
        </r>
      </text>
    </comment>
    <comment ref="AE242" authorId="0" shapeId="0">
      <text>
        <r>
          <rPr>
            <b/>
            <sz val="9"/>
            <color indexed="81"/>
            <rFont val="Tahoma"/>
            <charset val="1"/>
          </rPr>
          <t>Programme Manager:</t>
        </r>
        <r>
          <rPr>
            <sz val="9"/>
            <color indexed="81"/>
            <rFont val="Tahoma"/>
            <charset val="1"/>
          </rPr>
          <t xml:space="preserve">
consulant, institutional arrangemetn for NS</t>
        </r>
      </text>
    </comment>
    <comment ref="AE243" authorId="0" shapeId="0">
      <text>
        <r>
          <rPr>
            <b/>
            <sz val="9"/>
            <color indexed="81"/>
            <rFont val="Tahoma"/>
            <charset val="1"/>
          </rPr>
          <t>Programme Manager:</t>
        </r>
        <r>
          <rPr>
            <sz val="9"/>
            <color indexed="81"/>
            <rFont val="Tahoma"/>
            <charset val="1"/>
          </rPr>
          <t xml:space="preserve">
PEB meeting cost</t>
        </r>
      </text>
    </comment>
    <comment ref="AE249" authorId="0" shapeId="0">
      <text>
        <r>
          <rPr>
            <b/>
            <sz val="9"/>
            <color indexed="81"/>
            <rFont val="Tahoma"/>
            <charset val="1"/>
          </rPr>
          <t>Programme Manager:</t>
        </r>
        <r>
          <rPr>
            <sz val="9"/>
            <color indexed="81"/>
            <rFont val="Tahoma"/>
            <charset val="1"/>
          </rPr>
          <t xml:space="preserve">
all sc staff</t>
        </r>
      </text>
    </comment>
    <comment ref="AE252" authorId="0" shapeId="0">
      <text>
        <r>
          <rPr>
            <b/>
            <sz val="9"/>
            <color indexed="81"/>
            <rFont val="Tahoma"/>
            <charset val="1"/>
          </rPr>
          <t>Programme Manager:</t>
        </r>
        <r>
          <rPr>
            <sz val="9"/>
            <color indexed="81"/>
            <rFont val="Tahoma"/>
            <charset val="1"/>
          </rPr>
          <t xml:space="preserve">
audit fee</t>
        </r>
      </text>
    </comment>
  </commentList>
</comments>
</file>

<file path=xl/sharedStrings.xml><?xml version="1.0" encoding="utf-8"?>
<sst xmlns="http://schemas.openxmlformats.org/spreadsheetml/2006/main" count="1134" uniqueCount="297">
  <si>
    <t>Output 2.1: Strengthen legal, policy and legislative framework for REDD+</t>
  </si>
  <si>
    <t>Output 2.2: Drivers of deforestation and forest degradation identified</t>
  </si>
  <si>
    <t>Output 2.3: Detailed understanding on the priority drivers of deforestation and forest degradation</t>
  </si>
  <si>
    <t>Output 2.4: REDD+ strategies to address drivers of deforestation and forest degradation</t>
  </si>
  <si>
    <t>Output 2.7: Transparent system for local distribution of REDD+ incentives</t>
  </si>
  <si>
    <t xml:space="preserve"> </t>
  </si>
  <si>
    <t>Output 1.1: Public Awareness Raised</t>
  </si>
  <si>
    <t>Output 1.2: Consultation and Participation Plan</t>
  </si>
  <si>
    <t>Total Programme cost (All outcomes)</t>
  </si>
  <si>
    <t>FAO</t>
  </si>
  <si>
    <t>UNDP</t>
  </si>
  <si>
    <t>Outcomes</t>
  </si>
  <si>
    <t>Outcome 1</t>
  </si>
  <si>
    <t>Outcome 2</t>
  </si>
  <si>
    <t>Outcome 3</t>
  </si>
  <si>
    <t>Outcome 4</t>
  </si>
  <si>
    <t xml:space="preserve">MASTER WORK PLAN  - Bangladesh UN-REDD PROGRAMME </t>
  </si>
  <si>
    <t>Expected outputs</t>
  </si>
  <si>
    <t>Planned Activities</t>
  </si>
  <si>
    <t>Indicators/Targets (NPD)</t>
  </si>
  <si>
    <t>Indicators/Tagets (inception)</t>
  </si>
  <si>
    <t>Indicators/Tagets (Sep 2014)</t>
  </si>
  <si>
    <t>UN Agencies</t>
  </si>
  <si>
    <t>UN-REDD  Budget Codes</t>
  </si>
  <si>
    <t>Participating UN Agencies</t>
  </si>
  <si>
    <t>2015 Planned (USD)</t>
  </si>
  <si>
    <t>2015 Expenditure (USD)</t>
  </si>
  <si>
    <t>2016 Expenditure (USD)</t>
  </si>
  <si>
    <t>2017 Planned budget (USD)</t>
  </si>
  <si>
    <t>2018 Expenditure (USD)</t>
  </si>
  <si>
    <t>2019 Expenditure (USD)</t>
  </si>
  <si>
    <t xml:space="preserve">Total </t>
  </si>
  <si>
    <t>Planned budget (USD)</t>
  </si>
  <si>
    <t xml:space="preserve">  Budget as per NPD</t>
  </si>
  <si>
    <t>Difference</t>
  </si>
  <si>
    <t>Q3</t>
  </si>
  <si>
    <t>Q4</t>
  </si>
  <si>
    <t>Q1</t>
  </si>
  <si>
    <t>Q2</t>
  </si>
  <si>
    <t>Expenditure</t>
  </si>
  <si>
    <t>Budget</t>
  </si>
  <si>
    <t xml:space="preserve">FAO                       </t>
  </si>
  <si>
    <t xml:space="preserve">OUTCOME 1: IMPROVED STAKEHOLDER AWARENESS AND EFFECTIVE STAKEHOLDER ENGAGEMENT </t>
  </si>
  <si>
    <t>INDICATOR:Number of state and non-state entities actively supporting and contributing to REDD+ Readiness                                 TARGET: Within 24 months, Sri Lanka’s REDD+ Readiness process effectively guided by a broad-based, multi-stakeholder national body based on a nationally agreed Roadmap
National REDD+ Readiness becomes a cross-sectoral process and efforts</t>
  </si>
  <si>
    <t>Output 1.1 : Public Awareness Raised</t>
  </si>
  <si>
    <t>Activity 1.1.1. Review available international materials on REDD+ and translate/adapt (into simple Bangla language) a selection, for distribution in country</t>
  </si>
  <si>
    <t>Baseline: not known
Indicator: Public awareness raised and REDD+ website operational
                                                                                  Target(s):
by 12 months, website developed
by 12 months, REDD+ related material (leaflet, booklet, poster etc.) in circulation
by 36 months, stakeholder awareness raised (confirmed through survey)</t>
  </si>
  <si>
    <t xml:space="preserve"> Staff and other personnel costs </t>
  </si>
  <si>
    <t xml:space="preserve"> Supplies, Commodities, Materials </t>
  </si>
  <si>
    <t xml:space="preserve"> Equipment, Vehicles, and Furniture including Depreciation </t>
  </si>
  <si>
    <t xml:space="preserve"> Contractual Services </t>
  </si>
  <si>
    <t xml:space="preserve"> Travel  </t>
  </si>
  <si>
    <t xml:space="preserve"> Transfers and Grants Counterparts </t>
  </si>
  <si>
    <t xml:space="preserve"> General Operating and Other Direct Costs </t>
  </si>
  <si>
    <t>Activity 1.1.2. Develop materials specific to the Bangladesh REDD+ Roadmap (in simple Bangla language)</t>
  </si>
  <si>
    <t>Activity 1.1.3. Develop materials for use by local government extension workers and provide training</t>
  </si>
  <si>
    <t>Activity 1.1.4. Explore opportunity for relevant NGOs and CBOs as extension agents and use them for extension work</t>
  </si>
  <si>
    <t>Activity 1.1.5. Create and maintain website</t>
  </si>
  <si>
    <t>Activity 1.1.6 Awareness raising of forest dependent communities on REDD+</t>
  </si>
  <si>
    <t>Activity 1.1.7. Assess opportunities for radio, TV, cell-phone, billboard, print media and loudspeaker broadcasts dealing with forest sector issues, and implement as appropriate.</t>
  </si>
  <si>
    <t>Output 1.2 Consultation and Participation Plan</t>
  </si>
  <si>
    <t>Activity 1.2.1 undertake detailed stakeholder analysis</t>
  </si>
  <si>
    <t>Activity 1.2.2 Awareness raising of Stakeholders on RPP and REDD+ Readiness process</t>
  </si>
  <si>
    <t>Activity 1.2.3 Validate stakeholder analysis through a national consultation process</t>
  </si>
  <si>
    <t>Activity 1.2.4 Engage existing CSO networks to ensure that RSF information circulates among civil society</t>
  </si>
  <si>
    <t>Activity 1.2.5. Commission studies, following appropriate procedures, into traditional decision-making systems, and design a system of communication focusing through the traditional decision-making systems</t>
  </si>
  <si>
    <t>Activity 1.2.6 Prepare draft Consultation and Participation Plan, including full details of audience, communication tools, responsible parties, targets, costs, etc;</t>
  </si>
  <si>
    <t>Activity 1.2.7. Elaborate a strategy for mainstreaming gender issues</t>
  </si>
  <si>
    <t>Activity 1.2.8. Based on feedback from communications, continuously review the REDD+ SC and TWG membership to reflect changing stakeholder views and patterns</t>
  </si>
  <si>
    <t>OUTCOME 2:NATIONAL REDD+ STRATEGY PREPARATION SUPPORTED</t>
  </si>
  <si>
    <t>Indicator: National REDD+ Strategy prepared with technical inputs from the UN-REDD National Programme;                    Baseline: None;                                                    Targets: By the end of NP</t>
  </si>
  <si>
    <t xml:space="preserve">INDICATOR: National REDD+ Office fully functional under RPMCC guidance with clear plans for capacity development;           TARGET: Within 3 months, the National REDD+ Readiness management structure is operational and effectively and efficiently providing strategic support to Sri Lanka’s National REDD+ Readiness process.
Within 18 months, the same management structure is leading an institutional capacity development process </t>
  </si>
  <si>
    <t>Output 2.1 Strengthen legal, policy and legislative framework for REDD+</t>
  </si>
  <si>
    <t>Activity 2.1.1  Assess sectoral policies and laws where related to REDD+ (e.g. energy, agriculture) and provide policy recommendations, in particular with regards to harmonization;</t>
  </si>
  <si>
    <t xml:space="preserve">Indicator: Legal and policy gaps identified,
legal, policy and legislative framework strengthened through stakeholder consultation,                                                                                        Baseline: preliminary drivers identified through stakeholder consultations                                                                                                          Targets: by 18 months, study completed on legal alignment of laws and policies.
</t>
  </si>
  <si>
    <t>Activity 2.1.2 . Assess the institutional framework for forest management and governance (e.g. supply of forest resource, corruption risk-mapping of forest and public finance sectors, etc.). This will include an assessment of current forest management and current law enforcement;</t>
  </si>
  <si>
    <t>Activity 2.1.3. Consult and validate all recommendations with all concerned stakeholders;</t>
  </si>
  <si>
    <t>Output 2.2 Drivers of deforestation and forest degradation identified</t>
  </si>
  <si>
    <t>Activity 2.2.1 Study on drivers deforestation and forest degradation to identify new drivers and to understand priorities</t>
  </si>
  <si>
    <t>Drivers and causes of deforestation and forest degradation identified;                                                                           Baseline: preliminary drivers identified through stakeholder consultations;                                                                                              Targets:by 18 months, national study conducted to identify and assess drivers for deforestation and forest degradation;</t>
  </si>
  <si>
    <t>Activity 2.2.2 Initial analysis of all drivers of deforestation and forest degradation through studies in different forest areas – including quantitative assessment;</t>
  </si>
  <si>
    <t>Activity 2.2.3 Initial analysis of climate change induced drivers of deforestation and degradation</t>
  </si>
  <si>
    <t>Activity 2.2.4. Consultation on the results of these assessments and selection of priority drivers to be addressed</t>
  </si>
  <si>
    <t>Output 2.3 Detailed understanding on the priority drivers of deforestation and forest degradation</t>
  </si>
  <si>
    <t>Activity 2.3.1 Analyse results of national/regional consultation  and 2a workshops on drivers of deforestation and forest degradation</t>
  </si>
  <si>
    <t xml:space="preserve">Indicator: Drivers of deforestation and forest degradation prioritised;                                                                  Baseline: preliminary assessment on strategies through workshops and preliminary design activities                                                          Targets:  by 19 months, driver of deforestation and forest degradation prioritised; 
</t>
  </si>
  <si>
    <t>activity 2.3.2. Collect detailed information on priority drivers, including new ones, and undertake a detailed analysis of the drivers including detailed field level analysis;</t>
  </si>
  <si>
    <t>activity 2.3.3. Assess national forest governance systems for effectiveness against drivers of deforestation and forest degradation</t>
  </si>
  <si>
    <t>activity 2.3.4. Identify conflicts within existing land use policies and determine needs for alignment</t>
  </si>
  <si>
    <t>activity 2.4.1 Develop options for policy and law-based approaches to addressing drivers (policies);</t>
  </si>
  <si>
    <t xml:space="preserve">Indicator: Different strategic options for addressing drivers of deforestation and forest degradation, stakeholder engagement, technical approaches at District level Identified;                                                                                  Baseline: preliminary assessment on strategies through workshops and preliminary design activities;                                                               Targets: draft list of strategies prepared by 20 months;
by 2 years, national study completed to identify and assess strategies;
</t>
  </si>
  <si>
    <t>activity 2.4.2 Undertake analysis of governance at the District level and determine how district-level land-use planning relates to REDD+ implementation</t>
  </si>
  <si>
    <t>activity 2.4.3 Develop locally-specific activity packages for addressing drivers in CHT (including conflicts and land ownership issues) and other regions where indigenous communities live (measures);</t>
  </si>
  <si>
    <t>activity 2.4.4 Develop strategic options for strengthening capacity (human, financial, and infrastructure) of local Forest Department offices and staff - do the capacity building (5000 per office);</t>
  </si>
  <si>
    <t>activity 2.4.5 Undertake cost analysis and benefit analysis of: options for policies and laws; activity packages and strengthening Forest Department</t>
  </si>
  <si>
    <t>activity 2.4.6 Undertake capacity building of the local Forest Department Offices and other stakeholders</t>
  </si>
  <si>
    <t>Output 2.5: Operationalising REDD+ implementation</t>
  </si>
  <si>
    <t xml:space="preserve">Indicator: REDD+ Cell and All committees fully capacitated and  operational;                                                                                             Baseline: RSC, REDD+ Cell and TWGs working on a preliminary and temporary basis, not fully in line with guidance, and with limited operational capacity.;                                                                            Targets: RSC, RSF, REDD+ Cell and TWGs all permanently established and functioning with full capacity and resources (after 18 months). </t>
  </si>
  <si>
    <t>activity 2.5.2 International support programme management arrangements</t>
  </si>
  <si>
    <t>activity 2.5.3 Conduct Mid-term and Final Evaluations.</t>
  </si>
  <si>
    <t>Output 2.6: Transparent system for national level management of REDD+ finances in place</t>
  </si>
  <si>
    <t>activity 2.6.1 Conduct study on the design of a body for management of international transactions in funds and/or carbon credits;</t>
  </si>
  <si>
    <t>Indicator: Transparent system for REDD+ finances identified;                                                                   Baseline: Understanding is limited, no management system in place, although systems exist for other funds with other objectives;                                                                   Targets: After two years, mechanisms for receiving international carbon credits are fully designed and being established- to international standards and in line with REDD+ guidance.</t>
  </si>
  <si>
    <t>activity 2.6.2 Prepare options paper and recommendations for transparent and accountable management of national REDD+ revenues</t>
  </si>
  <si>
    <t>activity 2.6.3 Analyse past ‘best practice’ in Bangladesh for implementing national-scale development projects</t>
  </si>
  <si>
    <t>activity 2.6.4 Propose a National Authority for managing the receipt of international REDD+ funds in a transparent, accountable and efficient way</t>
  </si>
  <si>
    <t>activity 2.7.1. Determine the basic needs of the positive incentive system for REDD+ at the local level</t>
  </si>
  <si>
    <t>Indicator: Mechanism for REDD+ incentive distribution identified.                                                                       Baseline: No management system in place for REDD+, although systems exist for other funds with other objectives.                                                                                                      Targets: After two years, mechanisms for allocating incentives or benefits designed and standardised in line with REDD+ guidance</t>
  </si>
  <si>
    <t>activity 2.7.2. Analyse existing benefit transfer systems in Bangladesh</t>
  </si>
  <si>
    <t>activity 2.7.3. Prepare options paper and recommendations for transparent and accountable allocation of incentives to forest users as compensation for changed forest management and GHG emissions reduction;</t>
  </si>
  <si>
    <t>activity 2.7.4. Investigate options for lowering transaction costs for local forest managers</t>
  </si>
  <si>
    <t>Outcomes 3:PREPARATION OF NATIONAL FOREST REFERENCE EMISSION LEVEL (REL) AND/OR FOREST REFERENCE LEVEL (RL) SUPPORTED</t>
  </si>
  <si>
    <t>INDICATOR: Number of national or sub-national REL/RLs drafted and endorsed; Baseline: None; Targets: Two</t>
  </si>
  <si>
    <t>INDICATOR: Number and types of stakeholders meaningfully engaging in REDD+ readiness;                                                   TARGET: Within 36 months, key state and non-state stakeholder(100) groups including IPs and forest dependent communities in demonstration sites are aware of REDD+ and engaged in REDD+ Readiness activities</t>
  </si>
  <si>
    <t>INDICATOR: Number and types of stakeholders meaningfully engaging in REDD+ readiness;                                                   TARGET: Within 36 months, key state and non-state stakeholder(100) groups including IPs and forest dependent communities are aware of REDD+ and engaged in REDD+ Readiness activities</t>
  </si>
  <si>
    <t>3.1.1 Capacity need assessment</t>
  </si>
  <si>
    <t xml:space="preserve">Indicator:  Number of institutions with capacities for developing REL/RLs 
Number of individuals with capacities for developing REL/RLs                                                                            Baseline:    None
None
                                                                  Targets: 
By 24 months, 3 institutions 
By 24 months, 15 individuals 
</t>
  </si>
  <si>
    <t>3.2.1: Assess Bangladesh’s National Circumstances</t>
  </si>
  <si>
    <t xml:space="preserve">Indicator: Report on national circumstances
Number of adjustment factors for national circumstances
Number of years for which historical data are available
                                                                  Baseline: No report
No factors
Some existing data/information on climate change impacts
                                                                   Targets:                                               By 18 months, assessment report completed
By 18 months, two adjustment factors calculated
By 24 months, 3 years of data regarding historical forest trends and drivers identified
</t>
  </si>
  <si>
    <t>3.2.2: Historical assessment of drivers of deforestation and forest degradation</t>
  </si>
  <si>
    <t>3.2.3 Data collection to support reference levels</t>
  </si>
  <si>
    <t xml:space="preserve">Indicator: Number of different RELs/RLs for the forestry sector tested;                                                                                                            Baseline: None;                                                                                                  Targets: By 36 months, two REL / RLs have been tested at pilot sites and data are available at a central database  </t>
  </si>
  <si>
    <t>Outcome 4:ESTABLISHMENT OF NATIONAL FOREST MONITORING SYSTEM SUPPORTED</t>
  </si>
  <si>
    <t xml:space="preserve">GHG-I report for the forest sector; Baseline:
None; Targets:
One GHG-I report
</t>
  </si>
  <si>
    <t>INDICATOR:A comprehensive National REDD+ Strategy together with implementation plans,
and validated with stakeholders;                                                   TARGET: within 36 months, the National REDD+ strategy and implementation plans are fully supported by all relevant stakeholders</t>
  </si>
  <si>
    <t xml:space="preserve">Indicator: Number of trained personnel in GHG inventory;
Institutional Arrangements for GHG National Inventory system established in FD;
Facilities for GHG inventory developed.                                                                        Baseline:                                                         
None
No institutional arrangements for GHG-I for the forestry sector
Limited facilities for national GHG-I
                                                                       Targets: By 36 months, 15 government personnel trained in GHG-I
By 24 months, institutional arrangement for GHG-I established 
By 36 months, institutional capacity for GHG-I developed 
                                                       </t>
  </si>
  <si>
    <t>Output 4.2 Integrated forest information system developed</t>
  </si>
  <si>
    <t>activity 4.2.1 Support integration of sub-national activities into the national system</t>
  </si>
  <si>
    <t>activity 4.2.2. Support to logistics, equipment and software needs for the information system</t>
  </si>
  <si>
    <t>activity 4.2.3 Documentation of methods and data collection for forest monitoring</t>
  </si>
  <si>
    <t>activity 4.2.4 Information system supported by adequate data management system and calculation process</t>
  </si>
  <si>
    <t>activity 4.2.5 Establishment of the Forest Management Information System</t>
  </si>
  <si>
    <t>Total Expenditure</t>
  </si>
  <si>
    <t>Total Budget</t>
  </si>
  <si>
    <t xml:space="preserve">NPD </t>
  </si>
  <si>
    <t>Monitoring and Security Cost  1.5%</t>
  </si>
  <si>
    <t>Sub Total</t>
  </si>
  <si>
    <t>Indirect costs / Support cost</t>
  </si>
  <si>
    <t>activity 2.5.1. Build capacity and undertake training of REDD+ Cell, RSC, TWGs, etc.;</t>
  </si>
  <si>
    <t>UN-REDD BANGLADESH PROGRAMME</t>
  </si>
  <si>
    <t xml:space="preserve">SUMMERY OF BUDGET / EXPENDITURE </t>
  </si>
  <si>
    <t>UN-REDD BANGLADESH OUTCOMES</t>
  </si>
  <si>
    <t>Planned Budget
[USD]</t>
  </si>
  <si>
    <r>
      <t xml:space="preserve">Balance [USD]          </t>
    </r>
    <r>
      <rPr>
        <b/>
        <sz val="12"/>
        <color indexed="10"/>
        <rFont val="Calibri"/>
        <family val="2"/>
      </rPr>
      <t>(A - B)</t>
    </r>
  </si>
  <si>
    <t>Actual</t>
  </si>
  <si>
    <r>
      <t xml:space="preserve">Outcome 1: </t>
    </r>
    <r>
      <rPr>
        <sz val="12"/>
        <color indexed="8"/>
        <rFont val="Calibri"/>
        <family val="2"/>
        <charset val="238"/>
      </rPr>
      <t>Improved Stakeholder Awareness and Effective Stakeholder Engagement</t>
    </r>
    <r>
      <rPr>
        <sz val="12"/>
        <color indexed="8"/>
        <rFont val="Calibri"/>
        <family val="2"/>
        <charset val="238"/>
      </rPr>
      <t xml:space="preserve">
</t>
    </r>
  </si>
  <si>
    <r>
      <t>Outcome 2: National REDD+ Strategy Prepar</t>
    </r>
    <r>
      <rPr>
        <sz val="12"/>
        <color indexed="8"/>
        <rFont val="Calibri"/>
        <family val="2"/>
        <charset val="238"/>
      </rPr>
      <t>ation Supported</t>
    </r>
  </si>
  <si>
    <r>
      <t xml:space="preserve">Outcome 3: </t>
    </r>
    <r>
      <rPr>
        <sz val="12"/>
        <color indexed="8"/>
        <rFont val="Calibri"/>
        <family val="2"/>
        <charset val="238"/>
      </rPr>
      <t>Capacities to develop and test National Forest Reference Emission Level and/or Forest Reference Level (FRL) are in place</t>
    </r>
  </si>
  <si>
    <r>
      <t xml:space="preserve">Outcome 4: National Forest </t>
    </r>
    <r>
      <rPr>
        <sz val="12"/>
        <color indexed="8"/>
        <rFont val="Calibri"/>
        <family val="2"/>
        <charset val="238"/>
      </rPr>
      <t>Information System can be used to develop a national Greenhouse Gas Inventory (GHG-I) for the Forest Sector</t>
    </r>
  </si>
  <si>
    <t xml:space="preserve">SUB TOTAL </t>
  </si>
  <si>
    <t>Indirect / Support Cost</t>
  </si>
  <si>
    <t xml:space="preserve">Grand TOTAL </t>
  </si>
  <si>
    <r>
      <t xml:space="preserve">Expenditure Breakup 2016 [USD] </t>
    </r>
    <r>
      <rPr>
        <b/>
        <sz val="12"/>
        <color indexed="62"/>
        <rFont val="Calibri"/>
        <family val="2"/>
      </rPr>
      <t>(As at 31/03/2016)</t>
    </r>
  </si>
  <si>
    <r>
      <t xml:space="preserve">Expenditure Breakup 2017 [USD] </t>
    </r>
    <r>
      <rPr>
        <b/>
        <sz val="12"/>
        <color indexed="62"/>
        <rFont val="Calibri"/>
        <family val="2"/>
      </rPr>
      <t>(As at 31/03/2017)</t>
    </r>
  </si>
  <si>
    <r>
      <t xml:space="preserve">Expenditure Breakup 2018 [USD] </t>
    </r>
    <r>
      <rPr>
        <b/>
        <sz val="12"/>
        <color indexed="62"/>
        <rFont val="Calibri"/>
        <family val="2"/>
      </rPr>
      <t>(As at 31/03/2018)</t>
    </r>
  </si>
  <si>
    <r>
      <t xml:space="preserve">Total Expenditure  [USD]  </t>
    </r>
    <r>
      <rPr>
        <b/>
        <sz val="12"/>
        <color indexed="10"/>
        <rFont val="Calibri"/>
        <family val="2"/>
      </rPr>
      <t>(B)</t>
    </r>
  </si>
  <si>
    <t>Output2.6: Transparent system for national level management of REDD+ finances in place</t>
  </si>
  <si>
    <t>Output 3.1: Capacities for the development of FRL strengthened</t>
  </si>
  <si>
    <t>Output3.2: National circumstances and historical data considered for FRL</t>
  </si>
  <si>
    <t>Output 4.1: Capacities to implement the GHG-I for the forest sector strengthened</t>
  </si>
  <si>
    <t>Output4.2: Integrated forest information system developed</t>
  </si>
  <si>
    <t>Baseline: Roadmap includes process for preparing Consultation and Participation Plan; No existing materials on REDD+
Indicator: Consultation and participation plan formulated
Target(s): by 14 months, Consultation and Participation Plan prepared; by 16 months, implementation of Plan has commenced.</t>
  </si>
  <si>
    <t xml:space="preserve">Equipment, Vehicles, and Furniture including Depreciation </t>
  </si>
  <si>
    <t>Output 4.1: Capacities to implement the GHG inventory for the forest sector strengthened</t>
  </si>
  <si>
    <t>activity 4.1.1 Organization of regular MRV meetings</t>
  </si>
  <si>
    <t>activity 4.1.2  Support to Institutional Arrangements for GHG National Inventory System for the LULUCF sector</t>
  </si>
  <si>
    <t>activity 4.1.3  Technical capacity building for the GHG inventory for the LULUCF sector</t>
  </si>
  <si>
    <t>Output 3.3 FRL methodologies developed</t>
  </si>
  <si>
    <t>INDICATOR: Number of national or sub-national FRLs drafted and endorsed; Baseline: None; Targets: One</t>
  </si>
  <si>
    <t>Indicators/Targets (Inception)</t>
  </si>
  <si>
    <t xml:space="preserve">Indicator:  Number of institutions with capacities for developing FRLs 
Number of individuals with capacities for developing FRLs                                                                            Baseline:    None
None
                                                                  Targets: 
By 24 months, 3 institutions 
By 24 months, 15 individuals 
</t>
  </si>
  <si>
    <t>3.3.2 FRL drafted through an iterative process, expert review and refinement, for submission to UNFCCC</t>
  </si>
  <si>
    <t>Output 3.2: National circumstances and historical data considered for FRLs</t>
  </si>
  <si>
    <t xml:space="preserve">Indicator: Central forest Information system database in RIMS Unit, 
Number of government institutions linked by Data sharing agreements ,
Forest management and monitoring system and guidelines developed;                                                                                   
Baseline: Inadequate forest information system
None
Limited monitoring system or guidelines
                                                                       Targets:                                                          By 24 months, one online forest information system database developed and hosted at RIMS unit 
By 12 months, data sharing agreement signed between four institutions
By 36 months, national forest management information system operational, with  guidelines for data collection, 
</t>
  </si>
  <si>
    <r>
      <t xml:space="preserve">Baseline: not known
Indicator: Public awareness raised and REDD+ website operational
                                                                                  Target(s):
by 12 months, website developed
by 12 months, REDD+ related material (leaflet, booklet, poster etc.) in circulation
by </t>
    </r>
    <r>
      <rPr>
        <sz val="10"/>
        <color indexed="10"/>
        <rFont val="Calibri"/>
        <family val="2"/>
      </rPr>
      <t>34</t>
    </r>
    <r>
      <rPr>
        <sz val="10"/>
        <rFont val="Calibri"/>
        <family val="2"/>
      </rPr>
      <t xml:space="preserve"> months, stakeholder awareness raised (confirmed through survey)</t>
    </r>
  </si>
  <si>
    <t xml:space="preserve">Indicator: Report on national circumstances
Decision on Adjustment for national circumstances
                                                                  Baseline: No report
Limited existing data/information on drivers of deforestation
                                                                   Targets:                                                          By 18 months, report on national circumstances completed and data to support FRL development available
By 24 months,decision on adjustment for national circumstances reached
</t>
  </si>
  <si>
    <r>
      <t xml:space="preserve">Indicator: Complete set of historical activity data and emission factors completed;  Process for iterative FRL development established; FRL submitted to UNFCCC                                                                                                            Baseline: No activity data or emission factors available;  No FRL process: No FRL submitted                                                                                                  Targets: By 18 months, activity data and emission factors developed; By </t>
    </r>
    <r>
      <rPr>
        <sz val="10"/>
        <color indexed="10"/>
        <rFont val="Calibri"/>
        <family val="2"/>
      </rPr>
      <t xml:space="preserve">34 </t>
    </r>
    <r>
      <rPr>
        <sz val="10"/>
        <rFont val="Calibri"/>
        <family val="2"/>
      </rPr>
      <t>months, FRL submitted to UNFCCC</t>
    </r>
  </si>
  <si>
    <r>
      <t>Indicator: Number of trained personnel in GHG inventory;
Institutional Arrangements for GHG National Inventory system established in FD;
Facilities for GHG inventory developed.                                                                        Baseline:                                                         
None
No institutional arrangements for GHG-I for the forestry sector
Limited facilities for national GHG-I
                                                                       Targets: By</t>
    </r>
    <r>
      <rPr>
        <sz val="10"/>
        <color indexed="10"/>
        <rFont val="Calibri"/>
        <family val="2"/>
      </rPr>
      <t xml:space="preserve"> 34 </t>
    </r>
    <r>
      <rPr>
        <sz val="10"/>
        <rFont val="Calibri"/>
        <family val="2"/>
      </rPr>
      <t xml:space="preserve"> months, 15 government personnel trained in GHG-I
By 24 months, institutional arrangement for GHG-I established 
By </t>
    </r>
    <r>
      <rPr>
        <sz val="10"/>
        <color indexed="10"/>
        <rFont val="Calibri"/>
        <family val="2"/>
      </rPr>
      <t>34</t>
    </r>
    <r>
      <rPr>
        <sz val="10"/>
        <rFont val="Calibri"/>
        <family val="2"/>
      </rPr>
      <t xml:space="preserve"> months, institutional capacity for GHG-I developed 
                                                       </t>
    </r>
  </si>
  <si>
    <r>
      <t xml:space="preserve">Indicator: Central forest Information system database in RIMS Unit, 
Number of government institutions linked by Data sharing agreements ,
Forest management and monitoring system and guidelines developed;                                                                                   
Baseline: Inadequate forest information system
None
Limited monitoring system or guidelines
                                                                       Targets:                                                          By 24 months, one online forest information system database developed and hosted at RIMS unit 
By 12 months, data sharing agreement signed between four institutions
By </t>
    </r>
    <r>
      <rPr>
        <sz val="10"/>
        <color indexed="10"/>
        <rFont val="Calibri"/>
        <family val="2"/>
      </rPr>
      <t>34</t>
    </r>
    <r>
      <rPr>
        <sz val="10"/>
        <rFont val="Calibri"/>
        <family val="2"/>
      </rPr>
      <t xml:space="preserve"> months, national forest management information system operational, with  guidelines for data collection, 
</t>
    </r>
  </si>
  <si>
    <r>
      <rPr>
        <b/>
        <sz val="10"/>
        <rFont val="Calibri"/>
        <family val="2"/>
      </rPr>
      <t>INDICATOR:</t>
    </r>
    <r>
      <rPr>
        <sz val="10"/>
        <rFont val="Calibri"/>
        <family val="2"/>
      </rPr>
      <t xml:space="preserve">ToR endorsed by the MOE &amp; members of the RPMCC appointed;                      </t>
    </r>
    <r>
      <rPr>
        <b/>
        <sz val="10"/>
        <rFont val="Calibri"/>
        <family val="2"/>
      </rPr>
      <t>TARGET</t>
    </r>
    <r>
      <rPr>
        <sz val="10"/>
        <rFont val="Calibri"/>
        <family val="2"/>
      </rPr>
      <t>:Within 3 months RPMCC established, demonstrating a nationally-led REDD+ Readiness process, 2 workshops per year, 4 meetings per year</t>
    </r>
  </si>
  <si>
    <r>
      <rPr>
        <b/>
        <sz val="10"/>
        <rFont val="Calibri"/>
        <family val="2"/>
      </rPr>
      <t>INDICATOR:</t>
    </r>
    <r>
      <rPr>
        <sz val="10"/>
        <rFont val="Calibri"/>
        <family val="2"/>
      </rPr>
      <t xml:space="preserve">ToR endorsed by the MOE &amp; members of the RPMCC appointed; </t>
    </r>
    <r>
      <rPr>
        <b/>
        <sz val="10"/>
        <rFont val="Calibri"/>
        <family val="2"/>
      </rPr>
      <t>TARGET</t>
    </r>
    <r>
      <rPr>
        <sz val="10"/>
        <rFont val="Calibri"/>
        <family val="2"/>
      </rPr>
      <t xml:space="preserve">:Within 24 months RPMCC established, demonstrating a nationally-led REDD+ Readiness process, 2 workshops per year, 4 meetings per year </t>
    </r>
    <r>
      <rPr>
        <u/>
        <sz val="10"/>
        <rFont val="Calibri"/>
        <family val="2"/>
      </rPr>
      <t xml:space="preserve">(PEB decision was taken &amp; to explore whether the PEB may play a role similar to RPMCC due to its extended scope of work) </t>
    </r>
  </si>
  <si>
    <r>
      <rPr>
        <b/>
        <sz val="10"/>
        <rFont val="Calibri"/>
        <family val="2"/>
      </rPr>
      <t>INDICATOR</t>
    </r>
    <r>
      <rPr>
        <sz val="10"/>
        <rFont val="Calibri"/>
        <family val="2"/>
      </rPr>
      <t xml:space="preserve">: Strategic directions available for effective implementation of REDD+ Programme in Sri Lanka  </t>
    </r>
    <r>
      <rPr>
        <b/>
        <sz val="10"/>
        <rFont val="Calibri"/>
        <family val="2"/>
      </rPr>
      <t>TARGETS:</t>
    </r>
    <r>
      <rPr>
        <sz val="10"/>
        <rFont val="Calibri"/>
        <family val="2"/>
      </rPr>
      <t xml:space="preserve"> Within 6 months, RPMCC thematic groups are established to undertake thematic work.</t>
    </r>
  </si>
  <si>
    <r>
      <rPr>
        <b/>
        <sz val="10"/>
        <rFont val="Calibri"/>
        <family val="2"/>
      </rPr>
      <t xml:space="preserve">INDICATOR: </t>
    </r>
    <r>
      <rPr>
        <sz val="10"/>
        <rFont val="Calibri"/>
        <family val="2"/>
      </rPr>
      <t xml:space="preserve">Strategic directions available for effective implementation of REDD+ Programme in Sri Lanka  
</t>
    </r>
    <r>
      <rPr>
        <b/>
        <sz val="10"/>
        <rFont val="Calibri"/>
        <family val="2"/>
      </rPr>
      <t>TARGETS:</t>
    </r>
    <r>
      <rPr>
        <sz val="10"/>
        <rFont val="Calibri"/>
        <family val="2"/>
      </rPr>
      <t xml:space="preserve"> Within 18 months, recommendations on institutional and capacity needs are prepared based on reviews and consultations</t>
    </r>
  </si>
  <si>
    <r>
      <rPr>
        <b/>
        <sz val="10"/>
        <rFont val="Calibri"/>
        <family val="2"/>
      </rPr>
      <t>INDICATOR:</t>
    </r>
    <r>
      <rPr>
        <sz val="10"/>
        <rFont val="Calibri"/>
        <family val="2"/>
      </rPr>
      <t xml:space="preserve"> Level of PMU staffing, and participation status of TFs and TWGs % of annual targets of the programme met  Number of multi-stakeholder meetings/workshopsheld for  coordination and capacity building                                                                                           
                                                                   </t>
    </r>
    <r>
      <rPr>
        <b/>
        <sz val="10"/>
        <rFont val="Calibri"/>
        <family val="2"/>
      </rPr>
      <t>TARGET:</t>
    </r>
    <r>
      <rPr>
        <sz val="10"/>
        <rFont val="Calibri"/>
        <family val="2"/>
      </rPr>
      <t xml:space="preserve"> Within the first month, all positions of PMU recruited and their duties assumed 
Within3 months, specific TFs and TWGs are established and fully operational. 
Two meetings/workshops for coordination and capacity building are held monthly</t>
    </r>
  </si>
  <si>
    <r>
      <rPr>
        <b/>
        <sz val="10"/>
        <rFont val="Calibri"/>
        <family val="2"/>
      </rPr>
      <t>INDICATOR:</t>
    </r>
    <r>
      <rPr>
        <sz val="10"/>
        <rFont val="Calibri"/>
        <family val="2"/>
      </rPr>
      <t xml:space="preserve"> Level of PMU staffing, and participation status of TFs and TWGs % of annual targets of the programme met  Number of multi-stakeholder meetings/workshopsheld for  coordination and capacity building                                                                                           
                                                                   </t>
    </r>
    <r>
      <rPr>
        <b/>
        <sz val="10"/>
        <rFont val="Calibri"/>
        <family val="2"/>
      </rPr>
      <t>TARGET:</t>
    </r>
    <r>
      <rPr>
        <sz val="10"/>
        <rFont val="Calibri"/>
        <family val="2"/>
      </rPr>
      <t xml:space="preserve"> Within the first month, all positions of PMU recruited and their duties assumed 
Within 18 months, three specific TFs and TWGs are established and fully operational. 
Two meetings/workshops for coordination and capacity building are held monthly</t>
    </r>
  </si>
  <si>
    <r>
      <rPr>
        <b/>
        <sz val="10"/>
        <rFont val="Calibri"/>
        <family val="2"/>
      </rPr>
      <t xml:space="preserve">INDICATOR: </t>
    </r>
    <r>
      <rPr>
        <sz val="10"/>
        <rFont val="Calibri"/>
        <family val="2"/>
      </rPr>
      <t xml:space="preserve">A REDD + management structure, institutional arrangements and required competancies for institutions (out put 1.2) approved by RPMCC;                                      </t>
    </r>
    <r>
      <rPr>
        <b/>
        <sz val="10"/>
        <rFont val="Calibri"/>
        <family val="2"/>
      </rPr>
      <t>TARGET:</t>
    </r>
    <r>
      <rPr>
        <sz val="10"/>
        <rFont val="Calibri"/>
        <family val="2"/>
      </rPr>
      <t xml:space="preserve">Within 10 months, a REDD+ management structure, institutional arrangements and required competencies are identified and approved by RPMCC Within 12 months, a CBNA completed  </t>
    </r>
  </si>
  <si>
    <r>
      <rPr>
        <b/>
        <sz val="10"/>
        <rFont val="Calibri"/>
        <family val="2"/>
      </rPr>
      <t>INDICATOR:</t>
    </r>
    <r>
      <rPr>
        <sz val="10"/>
        <rFont val="Calibri"/>
        <family val="2"/>
      </rPr>
      <t xml:space="preserve"> A REDD + management structure, institutional arrangements and required competancies for institutions (out put 1.2) approved by RPMCC                                                </t>
    </r>
    <r>
      <rPr>
        <b/>
        <sz val="10"/>
        <rFont val="Calibri"/>
        <family val="2"/>
      </rPr>
      <t>TARGET:</t>
    </r>
    <r>
      <rPr>
        <sz val="10"/>
        <rFont val="Calibri"/>
        <family val="2"/>
      </rPr>
      <t xml:space="preserve">  a REDD+ management structure, institutional arrangements and required competencies are identified under output 1.2. Within 24 months, a CBNA completed  </t>
    </r>
  </si>
  <si>
    <r>
      <rPr>
        <b/>
        <sz val="10"/>
        <rFont val="Calibri"/>
        <family val="2"/>
      </rPr>
      <t xml:space="preserve">INDICATOR: </t>
    </r>
    <r>
      <rPr>
        <sz val="10"/>
        <rFont val="Calibri"/>
        <family val="2"/>
      </rPr>
      <t xml:space="preserve">a stakeholder endorsed capacitybuilding action plan;      </t>
    </r>
    <r>
      <rPr>
        <b/>
        <sz val="10"/>
        <rFont val="Calibri"/>
        <family val="2"/>
      </rPr>
      <t>TARGET:</t>
    </r>
    <r>
      <rPr>
        <sz val="10"/>
        <rFont val="Calibri"/>
        <family val="2"/>
      </rPr>
      <t>within 15 months, a Capacity Building Action Plan is prepared and endorsed by RPMCC</t>
    </r>
  </si>
  <si>
    <r>
      <rPr>
        <b/>
        <sz val="10"/>
        <rFont val="Calibri"/>
        <family val="2"/>
      </rPr>
      <t xml:space="preserve">INDICATOR: </t>
    </r>
    <r>
      <rPr>
        <sz val="10"/>
        <rFont val="Calibri"/>
        <family val="2"/>
      </rPr>
      <t xml:space="preserve">a stakeholder endorsed capacitybuilding action plan;                   </t>
    </r>
    <r>
      <rPr>
        <b/>
        <sz val="10"/>
        <rFont val="Calibri"/>
        <family val="2"/>
      </rPr>
      <t>TARGET :</t>
    </r>
    <r>
      <rPr>
        <sz val="10"/>
        <rFont val="Calibri"/>
        <family val="2"/>
      </rPr>
      <t>within27 months, a Capacity Building Action Plan is prepared and endorsed by RPMCC</t>
    </r>
  </si>
  <si>
    <r>
      <rPr>
        <b/>
        <sz val="10"/>
        <rFont val="Calibri"/>
        <family val="2"/>
      </rPr>
      <t>INDICATOR:</t>
    </r>
    <r>
      <rPr>
        <sz val="10"/>
        <rFont val="Calibri"/>
        <family val="2"/>
      </rPr>
      <t xml:space="preserve"> A set of well-structured communication strategies and activities for those strategies agreed and approved by the RPMCC                       </t>
    </r>
    <r>
      <rPr>
        <b/>
        <sz val="10"/>
        <rFont val="Calibri"/>
        <family val="2"/>
      </rPr>
      <t xml:space="preserve">TARGET: </t>
    </r>
    <r>
      <rPr>
        <sz val="10"/>
        <rFont val="Calibri"/>
        <family val="2"/>
      </rPr>
      <t>Within 6months, communication strategies are designed and adopted.                                            Within 9 months, the website and media platform disseminating information, lessons and receiving feedback.
Within 24months, key state and non-state stakeholders are fully aware of REDD+ and able to contribute to national REDD+ processes</t>
    </r>
  </si>
  <si>
    <r>
      <rPr>
        <b/>
        <sz val="10"/>
        <rFont val="Calibri"/>
        <family val="2"/>
      </rPr>
      <t>INDICATOR:</t>
    </r>
    <r>
      <rPr>
        <sz val="10"/>
        <rFont val="Calibri"/>
        <family val="2"/>
      </rPr>
      <t xml:space="preserve"> Well-structured work plans for Communications Network and activities based on the Communication Strategy and adjusted to national circumstances.                       
</t>
    </r>
    <r>
      <rPr>
        <b/>
        <sz val="10"/>
        <rFont val="Calibri"/>
        <family val="2"/>
      </rPr>
      <t xml:space="preserve">TARGET: </t>
    </r>
    <r>
      <rPr>
        <sz val="10"/>
        <rFont val="Calibri"/>
        <family val="2"/>
      </rPr>
      <t>Within 3 months, a Work Plan for Communications Network is finalized and agreed; and National Programme Website and newsletter are launched.                                            
Within 6 months, video documentaries that focus on the linkages between REDD+ and water issues, as well as a green economy in Sri Lanka are produced.  
Within 18 months, key state and non-state stakeholders are fully aware of REDD+ and able to contribute to national REDD+ processes effectively.</t>
    </r>
  </si>
  <si>
    <r>
      <t xml:space="preserve">3.1.2: Building capacities in developing </t>
    </r>
    <r>
      <rPr>
        <sz val="10"/>
        <color indexed="10"/>
        <rFont val="Calibri"/>
        <family val="2"/>
      </rPr>
      <t>FRLs</t>
    </r>
  </si>
  <si>
    <r>
      <rPr>
        <b/>
        <sz val="10"/>
        <rFont val="Calibri"/>
        <family val="2"/>
      </rPr>
      <t>INDICATOR</t>
    </r>
    <r>
      <rPr>
        <sz val="10"/>
        <rFont val="Calibri"/>
        <family val="2"/>
      </rPr>
      <t xml:space="preserve">: Representatives stakeholder forums identified/developed and contributions of the forums are considered by the PEB/RPMCC in its decision making,                              </t>
    </r>
    <r>
      <rPr>
        <b/>
        <sz val="10"/>
        <rFont val="Calibri"/>
        <family val="2"/>
      </rPr>
      <t>TARGET</t>
    </r>
    <r>
      <rPr>
        <sz val="10"/>
        <rFont val="Calibri"/>
        <family val="2"/>
      </rPr>
      <t>: Within 8 months appropriate stakeholder forums, including indigenous peoples, local communities, women and other key stakeholders, identified and receive sufficient capacity building  training to REDD + decision making</t>
    </r>
  </si>
  <si>
    <r>
      <rPr>
        <b/>
        <sz val="10"/>
        <rFont val="Calibri"/>
        <family val="2"/>
      </rPr>
      <t>INDICATOR</t>
    </r>
    <r>
      <rPr>
        <sz val="10"/>
        <rFont val="Calibri"/>
        <family val="2"/>
      </rPr>
      <t xml:space="preserve">: Representatives stakeholder forums identified/developed and contributions of the forums are considered by the PEB/RPMCC in its decision making                    </t>
    </r>
    <r>
      <rPr>
        <b/>
        <sz val="10"/>
        <rFont val="Calibri"/>
        <family val="2"/>
      </rPr>
      <t>TARGET</t>
    </r>
    <r>
      <rPr>
        <sz val="10"/>
        <rFont val="Calibri"/>
        <family val="2"/>
      </rPr>
      <t>:within 08 months appropriate stakeholder forums including indigenous peoples, local communities, women and other key stakeholders, identified and receive sufficient capacity building training to REDD + decision making</t>
    </r>
  </si>
  <si>
    <r>
      <rPr>
        <b/>
        <sz val="10"/>
        <rFont val="Calibri"/>
        <family val="2"/>
      </rPr>
      <t>INDICATOR:</t>
    </r>
    <r>
      <rPr>
        <sz val="10"/>
        <rFont val="Calibri"/>
        <family val="2"/>
      </rPr>
      <t xml:space="preserve"> FPIC guidelines developed &amp; piloted                                   </t>
    </r>
    <r>
      <rPr>
        <b/>
        <sz val="10"/>
        <rFont val="Calibri"/>
        <family val="2"/>
      </rPr>
      <t xml:space="preserve">                             TARGET:</t>
    </r>
    <r>
      <rPr>
        <sz val="10"/>
        <rFont val="Calibri"/>
        <family val="2"/>
      </rPr>
      <t>Within 18 months, FPIC guideline is drafted and piloted in one district. Also, consultations on the design of a grievance mechanism are held. Within 30 months, FPIC guidelines are finalized, and training programs are designed and implemented.</t>
    </r>
  </si>
  <si>
    <r>
      <rPr>
        <b/>
        <sz val="10"/>
        <rFont val="Calibri"/>
        <family val="2"/>
      </rPr>
      <t>INDICATOR:</t>
    </r>
    <r>
      <rPr>
        <sz val="10"/>
        <rFont val="Calibri"/>
        <family val="2"/>
      </rPr>
      <t xml:space="preserve"> FPIC guidelines developed </t>
    </r>
    <r>
      <rPr>
        <b/>
        <sz val="10"/>
        <rFont val="Calibri"/>
        <family val="2"/>
      </rPr>
      <t>TARGET:</t>
    </r>
    <r>
      <rPr>
        <sz val="10"/>
        <rFont val="Calibri"/>
        <family val="2"/>
      </rPr>
      <t>within 21 months, FPIC guideline is drafted  Also, consultations on the design of a grievance mechanism are held. Within 30 months, FPIC guidelines are finalized, and training programs are designed and implemented.</t>
    </r>
  </si>
  <si>
    <r>
      <t xml:space="preserve">3.3.1 Combine and harmonize historical forest area changes </t>
    </r>
    <r>
      <rPr>
        <sz val="10"/>
        <color indexed="10"/>
        <rFont val="Calibri"/>
        <family val="2"/>
      </rPr>
      <t>and develop emission factors</t>
    </r>
  </si>
  <si>
    <r>
      <rPr>
        <b/>
        <sz val="10"/>
        <rFont val="Calibri"/>
        <family val="2"/>
      </rPr>
      <t>INDICATOR:</t>
    </r>
    <r>
      <rPr>
        <sz val="10"/>
        <rFont val="Calibri"/>
        <family val="2"/>
      </rPr>
      <t xml:space="preserve"> A detailed reportdescribing different land tenure patterns in Sri Lanka is available                            </t>
    </r>
    <r>
      <rPr>
        <b/>
        <sz val="10"/>
        <rFont val="Calibri"/>
        <family val="2"/>
      </rPr>
      <t>TARGET:</t>
    </r>
    <r>
      <rPr>
        <sz val="10"/>
        <rFont val="Calibri"/>
        <family val="2"/>
      </rPr>
      <t xml:space="preserve"> Within 15 months, information related to land and forest tenure and use rights compiled.                                         Within 27 months a proposal for clarifying land ownership and related rights is adopted by RPMCC. </t>
    </r>
  </si>
  <si>
    <r>
      <rPr>
        <b/>
        <sz val="10"/>
        <rFont val="Calibri"/>
        <family val="2"/>
      </rPr>
      <t>INDICATOR:</t>
    </r>
    <r>
      <rPr>
        <sz val="10"/>
        <rFont val="Calibri"/>
        <family val="2"/>
      </rPr>
      <t xml:space="preserve"> A detailed reportdescribing different land tenure patterns in Sri Lanka is available                            </t>
    </r>
    <r>
      <rPr>
        <b/>
        <sz val="10"/>
        <rFont val="Calibri"/>
        <family val="2"/>
      </rPr>
      <t>TARGET:</t>
    </r>
    <r>
      <rPr>
        <sz val="10"/>
        <rFont val="Calibri"/>
        <family val="2"/>
      </rPr>
      <t xml:space="preserve"> Within 18 months, information related to land and forest tenure and use rights compiled.                                         Within 27 months a proposal for clarifying land ownership and related rights is adopted by RPMCC. </t>
    </r>
  </si>
  <si>
    <r>
      <t xml:space="preserve">INDICATOR:Number of state and non-state entities actively supporting and contributing to REDD+ Readiness                                 TARGET: Within 24 months, Sri Lanka’s REDD+ Readiness process effectively guided by a broad-based, multi-stakeholder national body based on a nationally agreed Roadmap
National REDD+ Readiness becomes a cross-sectoral process and efforts </t>
    </r>
    <r>
      <rPr>
        <b/>
        <u/>
        <sz val="11"/>
        <color indexed="9"/>
        <rFont val="Calibri"/>
        <family val="2"/>
      </rPr>
      <t xml:space="preserve">(PEB decision was taken &amp; to explore whether the PEB may play a role similar to RPMCC due to its extended scope of work) </t>
    </r>
  </si>
  <si>
    <r>
      <t>INDICATOR: A comprehensive National REDD+ Strategy together with implementation plans,</t>
    </r>
    <r>
      <rPr>
        <b/>
        <sz val="11"/>
        <color indexed="9"/>
        <rFont val="Calibri"/>
        <family val="2"/>
      </rPr>
      <t xml:space="preserve"> including integrated financing strategies, developed and validated with stakeholders                                                  TARGET: within 36 months, the National REDD+ strategy and implementation plans are fully supported by all relevant stakeholders</t>
    </r>
  </si>
  <si>
    <t>Output 3.3: FRL methodologies developed</t>
  </si>
  <si>
    <t>UN-REDD BANGLADESH OUTPUTS</t>
  </si>
  <si>
    <t xml:space="preserve">Indicator: Especially non-government   Stakeholders  are able to actively engage in REDD+ decision-making processes using CPP;                                                                Baseline: some preliminary  efforts and interests;                                                                   Target: By 20 months, evidence of CPP implementation </t>
  </si>
  <si>
    <t>Description</t>
  </si>
  <si>
    <t xml:space="preserve">Indicator: Legal and policy gaps identified, legal, policy and legislative framework strengthened through stakeholder consultation,                                                                                        Baseline: preliminary drivers identified through stakeholder consultations                                                                                                          Targets: by 18 months, study completed on legal alignment of laws and policies.
</t>
  </si>
  <si>
    <t>Bugdet for Activity 1 &amp; 2</t>
  </si>
  <si>
    <t>Sub-Total</t>
  </si>
  <si>
    <t>Amount in USD</t>
  </si>
  <si>
    <t>Year wise Budget</t>
  </si>
  <si>
    <t xml:space="preserve">UN-REDD BANGLADESH NATIONAL PROGRAMME </t>
  </si>
  <si>
    <t>MASTER WORK PLAN</t>
  </si>
  <si>
    <t>General Management Service (GMS) 7%</t>
  </si>
  <si>
    <t>Time Frame</t>
  </si>
  <si>
    <t>GMS 7% on Budgeted Amount</t>
  </si>
  <si>
    <t>UNDP : Grand Bugdet-Activity 1 &amp; 2 including GMS</t>
  </si>
  <si>
    <t>Sub-Total Activity 1.2</t>
  </si>
  <si>
    <t>Sub-Total Activity 2.1</t>
  </si>
  <si>
    <t>Sub-Total Activity 2.2</t>
  </si>
  <si>
    <t>Sub-Total Activity 3.1</t>
  </si>
  <si>
    <t>Sub-Total Activity 2.3</t>
  </si>
  <si>
    <t>Sub-Total Activity 2.4</t>
  </si>
  <si>
    <t>Sub-Total Activity 2.5</t>
  </si>
  <si>
    <t>Sub-Total Activity 2.6</t>
  </si>
  <si>
    <t>Sub-Total Activity 2.7</t>
  </si>
  <si>
    <t>Sub-Total Activity 3.2</t>
  </si>
  <si>
    <t>Sub-Total Activity 3.3</t>
  </si>
  <si>
    <t>Sub-Total Activity 4.1</t>
  </si>
  <si>
    <t>Sub-Total Activity 4.2</t>
  </si>
  <si>
    <t>Sub-total Outcome 2</t>
  </si>
  <si>
    <t>Sub-total Outcome 1</t>
  </si>
  <si>
    <t>Sub-total Outcome 4</t>
  </si>
  <si>
    <t>Sub-total Outcome 3</t>
  </si>
  <si>
    <t>2016 Planned budget (USD)</t>
  </si>
  <si>
    <t>2018 Planned budget (USD)</t>
  </si>
  <si>
    <t>2019 Planned budget (USD)</t>
  </si>
  <si>
    <t>2017 Expenditure (USD)</t>
  </si>
  <si>
    <r>
      <t xml:space="preserve">Output 3.1. Capacities for the development of </t>
    </r>
    <r>
      <rPr>
        <b/>
        <sz val="12"/>
        <color indexed="10"/>
        <rFont val="Calibri"/>
        <family val="2"/>
      </rPr>
      <t xml:space="preserve">Forest Reference Level </t>
    </r>
    <r>
      <rPr>
        <b/>
        <sz val="12"/>
        <rFont val="Calibri"/>
        <family val="2"/>
      </rPr>
      <t xml:space="preserve">strengthened
</t>
    </r>
  </si>
  <si>
    <r>
      <t>Output 3.2: National circumstances and historical data considered for</t>
    </r>
    <r>
      <rPr>
        <b/>
        <sz val="12"/>
        <color indexed="10"/>
        <rFont val="Calibri"/>
        <family val="2"/>
      </rPr>
      <t xml:space="preserve"> FRLs</t>
    </r>
  </si>
  <si>
    <r>
      <t>Output 3.3</t>
    </r>
    <r>
      <rPr>
        <b/>
        <sz val="12"/>
        <color indexed="10"/>
        <rFont val="Calibri"/>
        <family val="2"/>
      </rPr>
      <t xml:space="preserve"> FRL methodologies developed</t>
    </r>
  </si>
  <si>
    <t>FAO Balance $</t>
  </si>
  <si>
    <t>UNDP Balance $</t>
  </si>
  <si>
    <t>INDICATOR: A comprehensive National REDD+ Strategy together with implementation plans, including integrated financing strategies, developed and validated with stakeholders                                                  TARGET: within 36 months, the National REDD+ strategy and implementation plans are fully supported by all relevant stakeholders</t>
  </si>
  <si>
    <t>Sub-total: Outcome 1</t>
  </si>
  <si>
    <t>Sub-total: Outcome 4</t>
  </si>
  <si>
    <t>Sub-total: Outcome 3</t>
  </si>
  <si>
    <t>Sub-total: Outcome 2</t>
  </si>
  <si>
    <t>Sub-total Budget (UNDP)</t>
  </si>
  <si>
    <t>Sub-total Budget (FAO)</t>
  </si>
  <si>
    <t>Grand Total (UNDP+FAO)</t>
  </si>
  <si>
    <t>Output 1.2 : Consultation and Participation Plan</t>
  </si>
  <si>
    <t>Output 2.1 : Strengthen legal, policy and legislative framework for REDD+</t>
  </si>
  <si>
    <t>Output 2.2 : Drivers of deforestation and forest degradation identified</t>
  </si>
  <si>
    <t>Output 2.3 : Detailed understanding on the priority drivers of deforestation and forest degradation</t>
  </si>
  <si>
    <t>Output 2.4  : REDD+ strategies to address drivers of deforestation and forest degradation</t>
  </si>
  <si>
    <t>Output 2.5  : Operationalising REDD+ implementation</t>
  </si>
  <si>
    <t>Output 2.6  : Transparent system for national level management of REDD+ finances in place</t>
  </si>
  <si>
    <t>Output 2.7  : Transparent system for local distribution of REDD+ incentives</t>
  </si>
  <si>
    <r>
      <t xml:space="preserve">Output 3.1 :  Capacities for the development of </t>
    </r>
    <r>
      <rPr>
        <sz val="11"/>
        <color indexed="10"/>
        <rFont val="Calibri"/>
        <family val="2"/>
      </rPr>
      <t xml:space="preserve">Forest Reference Level </t>
    </r>
    <r>
      <rPr>
        <sz val="11"/>
        <rFont val="Calibri"/>
        <family val="2"/>
      </rPr>
      <t>strengthened</t>
    </r>
  </si>
  <si>
    <t>Output 3.2 :  National circumstances and historical data considered for FRLs</t>
  </si>
  <si>
    <t>Output 3.3 :  FRL methodologies developed</t>
  </si>
  <si>
    <t>Output 4.1 : Capacities to implement the GHG inventory for the forest sector strengthened</t>
  </si>
  <si>
    <t>Output 4.2 : Integrated forest information system developed</t>
  </si>
  <si>
    <t>Bugdet for Activity 3 &amp; 4</t>
  </si>
  <si>
    <t>GRAND TOTAL (UNDP+FAO)</t>
  </si>
  <si>
    <t>FAO : Grand Bugdet-Activity 3 &amp; 4 including GMS</t>
  </si>
  <si>
    <t>Sub-Total :  Activity 1.1</t>
  </si>
  <si>
    <t>`</t>
  </si>
  <si>
    <t xml:space="preserve">Supplies, Commodities, Materials </t>
  </si>
  <si>
    <t xml:space="preserve">Contractual Services </t>
  </si>
  <si>
    <t>Final 2018 Work Pan</t>
  </si>
  <si>
    <t>Multi-Year Budget and Expenditure</t>
  </si>
  <si>
    <t>Period</t>
  </si>
  <si>
    <r>
      <t xml:space="preserve">Balance
 [USD]          
</t>
    </r>
    <r>
      <rPr>
        <b/>
        <sz val="12"/>
        <color indexed="10"/>
        <rFont val="Calibri"/>
        <family val="2"/>
      </rPr>
      <t>(A - B)</t>
    </r>
  </si>
  <si>
    <t xml:space="preserve">Cost of national consultation along with subsequent elaboration of drivers not clarified in the D&amp;D report was done under 2.3. </t>
  </si>
  <si>
    <t>Activity 2.6 and 2.7 merged together under a single consultancy.</t>
  </si>
  <si>
    <t>as above</t>
  </si>
  <si>
    <t xml:space="preserve">Identification  harmonization of historical data and related capacity building activities, generation of Bangladesh-specific emission  factors, integration of tree cover with land cover products required greater support from international technical experts than initially planned in the project document. </t>
  </si>
  <si>
    <t xml:space="preserve">The international technical experts who supported the activities under output 3.2 also contributed to the implementation of the activities under output 3.3. Therefore, additional technical staff was not required under output 3.3 </t>
  </si>
  <si>
    <r>
      <t xml:space="preserve">Expenditure Breakup 2018 [USD] 
</t>
    </r>
    <r>
      <rPr>
        <b/>
        <sz val="12"/>
        <color indexed="62"/>
        <rFont val="Calibri"/>
        <family val="2"/>
      </rPr>
      <t>(As of 31/12/2018)</t>
    </r>
  </si>
  <si>
    <r>
      <t xml:space="preserve">Expenditure Breakup 2017 [USD]
 </t>
    </r>
    <r>
      <rPr>
        <b/>
        <sz val="12"/>
        <color indexed="62"/>
        <rFont val="Calibri"/>
        <family val="2"/>
      </rPr>
      <t>(As of 31/12/2017)</t>
    </r>
  </si>
  <si>
    <r>
      <t xml:space="preserve">Expenditure Breakup 2016 [USD] 
</t>
    </r>
    <r>
      <rPr>
        <b/>
        <sz val="12"/>
        <color indexed="62"/>
        <rFont val="Calibri"/>
        <family val="2"/>
      </rPr>
      <t>(As of 31/12/2016)</t>
    </r>
  </si>
  <si>
    <t>Commi
tment</t>
  </si>
  <si>
    <t>Comm
itment</t>
  </si>
  <si>
    <r>
      <t xml:space="preserve">Total 
Expenditure 
[USD]  </t>
    </r>
    <r>
      <rPr>
        <b/>
        <sz val="12"/>
        <color indexed="10"/>
        <rFont val="Calibri"/>
        <family val="2"/>
      </rPr>
      <t>(B)</t>
    </r>
  </si>
  <si>
    <r>
      <t xml:space="preserve">Planned 
Budget 
 [USD]  </t>
    </r>
    <r>
      <rPr>
        <b/>
        <sz val="12"/>
        <color indexed="10"/>
        <rFont val="Calibri"/>
        <family val="2"/>
      </rPr>
      <t>(A)</t>
    </r>
  </si>
  <si>
    <t>Planned 
Budget 
 (USD)</t>
  </si>
  <si>
    <r>
      <t xml:space="preserve">Expenditure Breakup 2019 [USD]
 </t>
    </r>
    <r>
      <rPr>
        <b/>
        <sz val="12"/>
        <color indexed="62"/>
        <rFont val="Calibri"/>
        <family val="2"/>
      </rPr>
      <t>(As of 31/12/2019)</t>
    </r>
  </si>
  <si>
    <t xml:space="preserve">Under output 4.2, more international and national staff and other personnel cost were needed to support the establishment of Bangladesh forest information system than was initially planned. </t>
  </si>
  <si>
    <t>Under Output 4.1, several activities including advisory services and training workshops on GHG inventory could be combined with activities under output 3.2, hence less budget required for this output than initially planned</t>
  </si>
  <si>
    <t xml:space="preserve">Some resources to support the implementation of the training events were available through the Bangladesh Forest Inventory project. The resources not required for 3.1 were used for the implementation of output 3.2 </t>
  </si>
  <si>
    <t>Costs exceeded initial estimates for output 2.5 since most regular expenditures including PMU salaries, supplies, travel, General Operating and other direct costs were charged here.</t>
  </si>
  <si>
    <t xml:space="preserve">Cost of 2.1 (sectoral policies, land tenure, governanc study) have been charged here, along with part of the salary of the Outcome 2 coordinator. The costs of workshops and consultations relating to outputs 2.1 and 2.4 were also charged to this output. </t>
  </si>
  <si>
    <t xml:space="preserve">To save time after delayed start to the project, all activities under 2.2 were merged and carried out under a single contract. National and international consultants were hired, and 9 regional consultations were carried out.  </t>
  </si>
  <si>
    <t>To save time after delayed start to the NP, not all sectoral policies were not assessed, only those sectors identified as critical through the D&amp;D study (i.e. governance and land tenure). Therefore most of the financial resources were transferred to other activity budgets.</t>
  </si>
  <si>
    <t>Lower expenditure than initially planned, due to merging of two activities (i.e., 1.2.1 &amp; 1.2.6) and no budget allocated to 1.2.5 which was determined to be unnecessary.</t>
  </si>
  <si>
    <t>Higher expenditure than initially planned due to  costs of developing awareness materials and training manuals in local language, and consequent additional staff time of communication officer and national consultants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</si>
</sst>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_ ;\-#,##0\ "/>
    <numFmt numFmtId="166" formatCode="#,##0.000000_);\(#,##0.000000\)"/>
    <numFmt numFmtId="167" formatCode="_(* #,##0.0_);_(* \(#,##0.0\);_(* &quot;-&quot;??_);_(@_)"/>
  </numFmts>
  <fonts count="79" x14ac:knownFonts="1">
    <font>
      <sz val="12"/>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b/>
      <sz val="10"/>
      <name val="Calibri"/>
      <family val="2"/>
    </font>
    <font>
      <u/>
      <sz val="10"/>
      <name val="Calibri"/>
      <family val="2"/>
    </font>
    <font>
      <b/>
      <sz val="12"/>
      <name val="Calibri"/>
      <family val="2"/>
    </font>
    <font>
      <sz val="10"/>
      <color indexed="10"/>
      <name val="Calibri"/>
      <family val="2"/>
    </font>
    <font>
      <b/>
      <sz val="12"/>
      <color indexed="10"/>
      <name val="Calibri"/>
      <family val="2"/>
    </font>
    <font>
      <b/>
      <sz val="12"/>
      <color indexed="62"/>
      <name val="Calibri"/>
      <family val="2"/>
    </font>
    <font>
      <sz val="12"/>
      <color indexed="8"/>
      <name val="Calibri"/>
      <family val="2"/>
      <charset val="238"/>
    </font>
    <font>
      <sz val="11"/>
      <name val="Calibri"/>
      <family val="2"/>
    </font>
    <font>
      <b/>
      <sz val="11"/>
      <color indexed="9"/>
      <name val="Calibri"/>
      <family val="2"/>
    </font>
    <font>
      <b/>
      <u/>
      <sz val="11"/>
      <color indexed="9"/>
      <name val="Calibri"/>
      <family val="2"/>
    </font>
    <font>
      <sz val="11"/>
      <color indexed="10"/>
      <name val="Calibri"/>
      <family val="2"/>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font>
    <font>
      <sz val="10"/>
      <color rgb="FF000000"/>
      <name val="Calibri"/>
      <family val="2"/>
      <scheme val="minor"/>
    </font>
    <font>
      <sz val="10"/>
      <color indexed="8"/>
      <name val="Calibri"/>
      <family val="2"/>
      <scheme val="minor"/>
    </font>
    <font>
      <i/>
      <sz val="10"/>
      <color indexed="8"/>
      <name val="Calibri"/>
      <family val="2"/>
      <scheme val="minor"/>
    </font>
    <font>
      <sz val="10"/>
      <name val="Calibri"/>
      <family val="2"/>
      <scheme val="minor"/>
    </font>
    <font>
      <i/>
      <sz val="10"/>
      <name val="Calibri"/>
      <family val="2"/>
      <scheme val="minor"/>
    </font>
    <font>
      <b/>
      <sz val="10"/>
      <color theme="0"/>
      <name val="Calibri"/>
      <family val="2"/>
      <scheme val="minor"/>
    </font>
    <font>
      <b/>
      <i/>
      <sz val="10"/>
      <color indexed="8"/>
      <name val="Calibri"/>
      <family val="2"/>
      <scheme val="minor"/>
    </font>
    <font>
      <b/>
      <i/>
      <sz val="10"/>
      <name val="Calibri"/>
      <family val="2"/>
      <scheme val="minor"/>
    </font>
    <font>
      <sz val="12"/>
      <color indexed="8"/>
      <name val="Calibri"/>
      <family val="2"/>
      <scheme val="minor"/>
    </font>
    <font>
      <sz val="12"/>
      <name val="Calibri"/>
      <family val="2"/>
      <scheme val="minor"/>
    </font>
    <font>
      <b/>
      <sz val="12"/>
      <name val="Calibri"/>
      <family val="2"/>
      <scheme val="minor"/>
    </font>
    <font>
      <sz val="10"/>
      <color rgb="FFFF0000"/>
      <name val="Calibri"/>
      <family val="2"/>
      <scheme val="minor"/>
    </font>
    <font>
      <b/>
      <sz val="10"/>
      <name val="Calibri"/>
      <family val="2"/>
      <scheme val="minor"/>
    </font>
    <font>
      <b/>
      <i/>
      <sz val="14"/>
      <color rgb="FFFF0000"/>
      <name val="Calibri"/>
      <family val="2"/>
      <scheme val="minor"/>
    </font>
    <font>
      <b/>
      <sz val="14"/>
      <color theme="1"/>
      <name val="Calibri"/>
      <family val="2"/>
      <scheme val="minor"/>
    </font>
    <font>
      <b/>
      <sz val="12"/>
      <color theme="1"/>
      <name val="Calibri"/>
      <family val="2"/>
      <scheme val="minor"/>
    </font>
    <font>
      <sz val="12"/>
      <color theme="1"/>
      <name val="Calibri"/>
      <family val="2"/>
      <charset val="238"/>
      <scheme val="minor"/>
    </font>
    <font>
      <b/>
      <sz val="10"/>
      <color theme="1"/>
      <name val="Calibri"/>
      <family val="2"/>
      <scheme val="minor"/>
    </font>
    <font>
      <sz val="10"/>
      <color theme="1"/>
      <name val="Calibri"/>
      <family val="2"/>
      <scheme val="minor"/>
    </font>
    <font>
      <sz val="11"/>
      <name val="Calibri"/>
      <family val="2"/>
      <scheme val="minor"/>
    </font>
    <font>
      <b/>
      <sz val="10"/>
      <color indexed="9"/>
      <name val="Calibri"/>
      <family val="2"/>
      <scheme val="minor"/>
    </font>
    <font>
      <b/>
      <sz val="10"/>
      <color rgb="FF0070C0"/>
      <name val="Calibri"/>
      <family val="2"/>
      <scheme val="minor"/>
    </font>
    <font>
      <b/>
      <sz val="10"/>
      <color rgb="FFFFFFFF"/>
      <name val="Calibri"/>
      <family val="2"/>
      <scheme val="minor"/>
    </font>
    <font>
      <b/>
      <sz val="10"/>
      <color indexed="8"/>
      <name val="Calibri"/>
      <family val="2"/>
      <scheme val="minor"/>
    </font>
    <font>
      <b/>
      <i/>
      <sz val="12"/>
      <name val="Calibri"/>
      <family val="2"/>
      <scheme val="minor"/>
    </font>
    <font>
      <b/>
      <i/>
      <sz val="12"/>
      <color indexed="8"/>
      <name val="Calibri"/>
      <family val="2"/>
      <scheme val="minor"/>
    </font>
    <font>
      <b/>
      <i/>
      <sz val="11"/>
      <name val="Calibri"/>
      <family val="2"/>
      <scheme val="minor"/>
    </font>
    <font>
      <b/>
      <sz val="11"/>
      <color indexed="8"/>
      <name val="Calibri"/>
      <family val="2"/>
      <scheme val="minor"/>
    </font>
    <font>
      <b/>
      <i/>
      <sz val="11"/>
      <color indexed="8"/>
      <name val="Calibri"/>
      <family val="2"/>
      <scheme val="minor"/>
    </font>
    <font>
      <b/>
      <sz val="11"/>
      <name val="Calibri"/>
      <family val="2"/>
      <scheme val="minor"/>
    </font>
    <font>
      <b/>
      <sz val="12"/>
      <color indexed="8"/>
      <name val="Calibri"/>
      <family val="2"/>
      <scheme val="minor"/>
    </font>
    <font>
      <sz val="11"/>
      <color rgb="FF000000"/>
      <name val="Calibri"/>
      <family val="2"/>
      <scheme val="minor"/>
    </font>
    <font>
      <sz val="11"/>
      <color indexed="8"/>
      <name val="Calibri"/>
      <family val="2"/>
      <scheme val="minor"/>
    </font>
    <font>
      <sz val="11"/>
      <color rgb="FF7030A0"/>
      <name val="Calibri"/>
      <family val="2"/>
    </font>
    <font>
      <b/>
      <sz val="11"/>
      <color rgb="FF000000"/>
      <name val="Calibri"/>
      <family val="2"/>
      <scheme val="minor"/>
    </font>
    <font>
      <b/>
      <sz val="11"/>
      <color indexed="9"/>
      <name val="Calibri"/>
      <family val="2"/>
      <scheme val="minor"/>
    </font>
    <font>
      <b/>
      <sz val="11"/>
      <color rgb="FFFFFFFF"/>
      <name val="Calibri"/>
      <family val="2"/>
      <scheme val="minor"/>
    </font>
    <font>
      <b/>
      <sz val="11"/>
      <color rgb="FF7030A0"/>
      <name val="Calibri"/>
      <family val="2"/>
    </font>
    <font>
      <b/>
      <sz val="18"/>
      <name val="Calibri"/>
      <family val="2"/>
      <scheme val="minor"/>
    </font>
    <font>
      <b/>
      <sz val="14"/>
      <color indexed="9"/>
      <name val="Calibri"/>
      <family val="2"/>
      <scheme val="minor"/>
    </font>
    <font>
      <b/>
      <i/>
      <sz val="11"/>
      <color theme="0"/>
      <name val="Calibri"/>
      <family val="2"/>
      <scheme val="minor"/>
    </font>
    <font>
      <b/>
      <sz val="12"/>
      <color theme="0"/>
      <name val="Calibri"/>
      <family val="2"/>
      <scheme val="minor"/>
    </font>
    <font>
      <b/>
      <sz val="14"/>
      <name val="Calibri"/>
      <family val="2"/>
      <scheme val="minor"/>
    </font>
    <font>
      <b/>
      <sz val="14"/>
      <color theme="0"/>
      <name val="Calibri"/>
      <family val="2"/>
      <scheme val="minor"/>
    </font>
    <font>
      <b/>
      <sz val="14"/>
      <color rgb="FFFFFFFF"/>
      <name val="Calibri"/>
      <family val="2"/>
      <scheme val="minor"/>
    </font>
    <font>
      <b/>
      <i/>
      <sz val="11"/>
      <color rgb="FF002060"/>
      <name val="Calibri"/>
      <family val="2"/>
      <scheme val="minor"/>
    </font>
    <font>
      <sz val="9"/>
      <color indexed="81"/>
      <name val="Tahoma"/>
      <charset val="1"/>
    </font>
    <font>
      <b/>
      <sz val="9"/>
      <color indexed="81"/>
      <name val="Tahoma"/>
      <charset val="1"/>
    </font>
    <font>
      <b/>
      <sz val="9"/>
      <color indexed="81"/>
      <name val="Tahoma"/>
      <family val="2"/>
    </font>
    <font>
      <b/>
      <sz val="12"/>
      <color rgb="FF7030A0"/>
      <name val="Calibri"/>
      <family val="2"/>
    </font>
    <font>
      <b/>
      <sz val="10"/>
      <color rgb="FF1F497D"/>
      <name val="Calibri"/>
      <family val="2"/>
      <scheme val="minor"/>
    </font>
    <font>
      <i/>
      <sz val="12"/>
      <color indexed="8"/>
      <name val="Calibri"/>
      <family val="2"/>
      <scheme val="minor"/>
    </font>
    <font>
      <i/>
      <sz val="12"/>
      <color rgb="FFFF0000"/>
      <name val="Calibri"/>
      <family val="2"/>
      <scheme val="minor"/>
    </font>
    <font>
      <i/>
      <sz val="12"/>
      <color theme="8" tint="-0.499984740745262"/>
      <name val="Calibri"/>
      <family val="2"/>
      <scheme val="minor"/>
    </font>
    <font>
      <sz val="12"/>
      <color theme="8" tint="-0.499984740745262"/>
      <name val="Calibri"/>
      <family val="2"/>
      <scheme val="minor"/>
    </font>
    <font>
      <i/>
      <sz val="12"/>
      <name val="Calibri"/>
      <family val="2"/>
      <scheme val="minor"/>
    </font>
    <font>
      <b/>
      <sz val="12"/>
      <color rgb="FF000000"/>
      <name val="Calibri"/>
      <family val="2"/>
      <scheme val="minor"/>
    </font>
    <font>
      <i/>
      <u val="singleAccounting"/>
      <sz val="10"/>
      <name val="Calibri"/>
      <family val="2"/>
      <scheme val="minor"/>
    </font>
  </fonts>
  <fills count="30">
    <fill>
      <patternFill patternType="none"/>
    </fill>
    <fill>
      <patternFill patternType="gray125"/>
    </fill>
    <fill>
      <patternFill patternType="lightDown"/>
    </fill>
    <fill>
      <patternFill patternType="solid">
        <fgColor indexed="9"/>
        <bgColor indexed="64"/>
      </patternFill>
    </fill>
    <fill>
      <patternFill patternType="solid">
        <fgColor indexed="34"/>
        <bgColor indexed="64"/>
      </patternFill>
    </fill>
    <fill>
      <patternFill patternType="solid">
        <fgColor indexed="65"/>
        <bgColor indexed="64"/>
      </patternFill>
    </fill>
    <fill>
      <patternFill patternType="solid">
        <fgColor theme="4"/>
        <bgColor indexed="64"/>
      </patternFill>
    </fill>
    <fill>
      <patternFill patternType="solid">
        <fgColor theme="1"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lightDown">
        <bgColor rgb="FFFFFF00"/>
      </patternFill>
    </fill>
    <fill>
      <patternFill patternType="solid">
        <fgColor rgb="FFFF0000"/>
        <bgColor indexed="64"/>
      </patternFill>
    </fill>
    <fill>
      <patternFill patternType="solid">
        <fgColor rgb="FF808080"/>
        <bgColor rgb="FF000000"/>
      </patternFill>
    </fill>
    <fill>
      <patternFill patternType="solid">
        <fgColor theme="8" tint="0.39997558519241921"/>
        <bgColor indexed="64"/>
      </patternFill>
    </fill>
    <fill>
      <patternFill patternType="solid">
        <fgColor rgb="FF00B0F0"/>
        <bgColor indexed="64"/>
      </patternFill>
    </fill>
    <fill>
      <patternFill patternType="solid">
        <fgColor rgb="FFFFC000"/>
        <bgColor indexed="64"/>
      </patternFill>
    </fill>
    <fill>
      <patternFill patternType="solid">
        <fgColor rgb="FF0000FF"/>
        <bgColor indexed="64"/>
      </patternFill>
    </fill>
    <fill>
      <patternFill patternType="solid">
        <fgColor theme="9" tint="0.59999389629810485"/>
        <bgColor indexed="64"/>
      </patternFill>
    </fill>
    <fill>
      <patternFill patternType="solid">
        <fgColor rgb="FFA9DA74"/>
        <bgColor indexed="64"/>
      </patternFill>
    </fill>
    <fill>
      <patternFill patternType="solid">
        <fgColor rgb="FFA6A6A6"/>
        <bgColor indexed="64"/>
      </patternFill>
    </fill>
    <fill>
      <patternFill patternType="solid">
        <fgColor rgb="FFB7DEE8"/>
        <bgColor indexed="64"/>
      </patternFill>
    </fill>
    <fill>
      <patternFill patternType="solid">
        <fgColor rgb="FF4F81BD"/>
        <bgColor indexed="64"/>
      </patternFill>
    </fill>
    <fill>
      <patternFill patternType="solid">
        <fgColor theme="0" tint="-0.249977111117893"/>
        <bgColor indexed="64"/>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3">
    <xf numFmtId="0" fontId="0" fillId="0" borderId="0"/>
    <xf numFmtId="43" fontId="16" fillId="0" borderId="0" applyFont="0" applyFill="0" applyBorder="0" applyAlignment="0" applyProtection="0"/>
    <xf numFmtId="0" fontId="3" fillId="0" borderId="0"/>
  </cellStyleXfs>
  <cellXfs count="1552">
    <xf numFmtId="0" fontId="0" fillId="0" borderId="0" xfId="0"/>
    <xf numFmtId="0" fontId="0" fillId="0" borderId="0" xfId="0" applyAlignment="1">
      <alignment wrapText="1"/>
    </xf>
    <xf numFmtId="43" fontId="0" fillId="0" borderId="0" xfId="0" applyNumberFormat="1"/>
    <xf numFmtId="43" fontId="0" fillId="0" borderId="0" xfId="0" applyNumberFormat="1" applyFill="1"/>
    <xf numFmtId="0" fontId="0" fillId="0" borderId="0" xfId="0" applyFill="1"/>
    <xf numFmtId="0" fontId="20" fillId="0" borderId="0" xfId="0" applyFont="1" applyAlignment="1">
      <alignment horizontal="center" vertical="center" wrapText="1"/>
    </xf>
    <xf numFmtId="0" fontId="21" fillId="0" borderId="1" xfId="0" applyFont="1" applyBorder="1" applyAlignment="1">
      <alignment horizontal="left" vertical="top" wrapText="1"/>
    </xf>
    <xf numFmtId="43" fontId="22" fillId="0" borderId="1" xfId="1" applyFont="1" applyFill="1" applyBorder="1" applyAlignment="1">
      <alignment horizontal="right" vertical="center" wrapText="1"/>
    </xf>
    <xf numFmtId="43" fontId="23" fillId="0" borderId="1" xfId="1" applyFont="1" applyFill="1" applyBorder="1" applyAlignment="1">
      <alignment horizontal="left" vertical="center" wrapText="1"/>
    </xf>
    <xf numFmtId="43" fontId="24" fillId="0" borderId="0" xfId="1" applyFont="1" applyAlignment="1">
      <alignment vertical="center"/>
    </xf>
    <xf numFmtId="0" fontId="21" fillId="0" borderId="5" xfId="0" applyFont="1" applyBorder="1" applyAlignment="1">
      <alignment horizontal="left" vertical="top" wrapText="1"/>
    </xf>
    <xf numFmtId="43" fontId="23" fillId="0" borderId="1" xfId="1" applyFont="1" applyBorder="1" applyAlignment="1">
      <alignment vertical="center" wrapText="1"/>
    </xf>
    <xf numFmtId="0" fontId="21" fillId="0" borderId="5"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6" xfId="0" applyFont="1" applyBorder="1" applyAlignment="1">
      <alignment horizontal="left" vertical="top" wrapText="1"/>
    </xf>
    <xf numFmtId="43" fontId="4" fillId="0" borderId="0" xfId="1" applyFont="1"/>
    <xf numFmtId="0" fontId="21" fillId="0" borderId="7" xfId="0" applyFont="1" applyBorder="1" applyAlignment="1">
      <alignment horizontal="left" vertical="top" wrapText="1"/>
    </xf>
    <xf numFmtId="43" fontId="24" fillId="0" borderId="0" xfId="1" applyFont="1" applyFill="1" applyAlignment="1">
      <alignment vertical="center"/>
    </xf>
    <xf numFmtId="0" fontId="26" fillId="7" borderId="1" xfId="0" applyFont="1" applyFill="1" applyBorder="1" applyAlignment="1">
      <alignment horizontal="left" vertical="center" wrapText="1"/>
    </xf>
    <xf numFmtId="43" fontId="22" fillId="0" borderId="1" xfId="1" applyFont="1" applyFill="1" applyBorder="1" applyAlignment="1">
      <alignment horizontal="left" vertical="center" wrapText="1"/>
    </xf>
    <xf numFmtId="43" fontId="22" fillId="0" borderId="1" xfId="1" applyFont="1" applyFill="1" applyBorder="1" applyAlignment="1">
      <alignment vertical="center" wrapText="1"/>
    </xf>
    <xf numFmtId="43" fontId="24" fillId="0" borderId="1" xfId="1" applyFont="1" applyFill="1" applyBorder="1" applyAlignment="1">
      <alignment horizontal="left" vertical="center" wrapText="1"/>
    </xf>
    <xf numFmtId="43" fontId="24" fillId="0" borderId="1" xfId="1" applyFont="1" applyFill="1" applyBorder="1" applyAlignment="1">
      <alignment vertical="center" wrapText="1"/>
    </xf>
    <xf numFmtId="43" fontId="27" fillId="0" borderId="1" xfId="1" applyFont="1" applyFill="1" applyBorder="1" applyAlignment="1">
      <alignment vertical="center" wrapText="1"/>
    </xf>
    <xf numFmtId="43" fontId="4" fillId="0" borderId="0" xfId="1" applyFont="1" applyFill="1"/>
    <xf numFmtId="0" fontId="26" fillId="7" borderId="0" xfId="0" applyFont="1" applyFill="1" applyAlignment="1">
      <alignment horizontal="left" vertical="center" wrapText="1"/>
    </xf>
    <xf numFmtId="43" fontId="23" fillId="0" borderId="0" xfId="1" applyFont="1" applyFill="1" applyBorder="1" applyAlignment="1">
      <alignment vertical="center" wrapText="1"/>
    </xf>
    <xf numFmtId="43" fontId="24" fillId="0" borderId="0" xfId="1" applyFont="1" applyFill="1" applyBorder="1" applyAlignment="1">
      <alignment horizontal="left" vertical="center"/>
    </xf>
    <xf numFmtId="43" fontId="24" fillId="0" borderId="0" xfId="1" applyFont="1"/>
    <xf numFmtId="43" fontId="24" fillId="0" borderId="0" xfId="1" applyFont="1" applyFill="1"/>
    <xf numFmtId="0" fontId="0" fillId="0" borderId="0" xfId="0" applyFill="1" applyAlignment="1">
      <alignment horizontal="left" vertical="top"/>
    </xf>
    <xf numFmtId="0" fontId="0" fillId="0" borderId="0" xfId="0" applyFill="1" applyBorder="1"/>
    <xf numFmtId="0" fontId="34" fillId="0" borderId="0" xfId="0" applyFont="1" applyFill="1" applyAlignment="1">
      <alignment horizontal="left" vertical="top"/>
    </xf>
    <xf numFmtId="164" fontId="0" fillId="0" borderId="0" xfId="0" applyNumberFormat="1"/>
    <xf numFmtId="0" fontId="35" fillId="0" borderId="0" xfId="0" applyFont="1" applyFill="1" applyAlignment="1">
      <alignment horizontal="left" vertical="top"/>
    </xf>
    <xf numFmtId="0" fontId="36" fillId="0" borderId="0" xfId="0" applyFont="1" applyFill="1" applyAlignment="1">
      <alignment horizontal="left" vertical="top"/>
    </xf>
    <xf numFmtId="0" fontId="36" fillId="0" borderId="0" xfId="0" applyFont="1" applyFill="1" applyBorder="1" applyAlignment="1">
      <alignment horizontal="center" vertical="center" wrapText="1"/>
    </xf>
    <xf numFmtId="0" fontId="36" fillId="0" borderId="0" xfId="0" applyFont="1" applyFill="1" applyBorder="1" applyAlignment="1">
      <alignment horizontal="center" vertical="center"/>
    </xf>
    <xf numFmtId="0" fontId="36" fillId="10" borderId="10" xfId="0" applyFont="1" applyFill="1" applyBorder="1" applyAlignment="1">
      <alignment horizontal="center" vertical="center"/>
    </xf>
    <xf numFmtId="0" fontId="36" fillId="10" borderId="11" xfId="0" applyFont="1" applyFill="1" applyBorder="1" applyAlignment="1">
      <alignment horizontal="center" vertical="center"/>
    </xf>
    <xf numFmtId="0" fontId="36" fillId="10" borderId="12" xfId="0" applyFont="1" applyFill="1" applyBorder="1" applyAlignment="1">
      <alignment horizontal="center" vertical="center"/>
    </xf>
    <xf numFmtId="0" fontId="36" fillId="11" borderId="13" xfId="0" applyFont="1" applyFill="1" applyBorder="1" applyAlignment="1">
      <alignment horizontal="center" vertical="center"/>
    </xf>
    <xf numFmtId="0" fontId="36" fillId="11" borderId="14" xfId="0" applyFont="1" applyFill="1" applyBorder="1" applyAlignment="1">
      <alignment horizontal="center" vertical="center"/>
    </xf>
    <xf numFmtId="164" fontId="16" fillId="0" borderId="16" xfId="1" applyNumberFormat="1" applyFont="1" applyBorder="1" applyAlignment="1">
      <alignment horizontal="center" vertical="center"/>
    </xf>
    <xf numFmtId="164" fontId="16" fillId="0" borderId="0" xfId="1" applyNumberFormat="1" applyFont="1" applyFill="1" applyBorder="1" applyAlignment="1">
      <alignment horizontal="center" vertical="center"/>
    </xf>
    <xf numFmtId="164" fontId="16" fillId="0" borderId="17" xfId="1" applyNumberFormat="1" applyFont="1" applyBorder="1" applyAlignment="1">
      <alignment horizontal="center" vertical="center"/>
    </xf>
    <xf numFmtId="0" fontId="38" fillId="12" borderId="10" xfId="0" applyFont="1" applyFill="1" applyBorder="1" applyAlignment="1">
      <alignment horizontal="center"/>
    </xf>
    <xf numFmtId="0" fontId="38" fillId="12" borderId="11" xfId="0" applyFont="1" applyFill="1" applyBorder="1" applyAlignment="1">
      <alignment horizontal="center"/>
    </xf>
    <xf numFmtId="164" fontId="38" fillId="0" borderId="0" xfId="0" applyNumberFormat="1" applyFont="1" applyFill="1" applyBorder="1"/>
    <xf numFmtId="164" fontId="17" fillId="12" borderId="18" xfId="1" applyNumberFormat="1" applyFont="1" applyFill="1" applyBorder="1" applyAlignment="1">
      <alignment horizontal="center" vertical="center"/>
    </xf>
    <xf numFmtId="37" fontId="38" fillId="0" borderId="0" xfId="0" applyNumberFormat="1" applyFont="1" applyFill="1" applyBorder="1"/>
    <xf numFmtId="0" fontId="38" fillId="0" borderId="0" xfId="0" applyFont="1"/>
    <xf numFmtId="0" fontId="38" fillId="13" borderId="19" xfId="0" applyFont="1" applyFill="1" applyBorder="1" applyAlignment="1">
      <alignment horizontal="left" vertical="top"/>
    </xf>
    <xf numFmtId="0" fontId="38" fillId="13" borderId="0" xfId="0" applyFont="1" applyFill="1" applyBorder="1" applyAlignment="1">
      <alignment horizontal="left" vertical="top"/>
    </xf>
    <xf numFmtId="164" fontId="17" fillId="13" borderId="20" xfId="1" applyNumberFormat="1" applyFont="1" applyFill="1" applyBorder="1" applyAlignment="1">
      <alignment horizontal="center" vertical="center"/>
    </xf>
    <xf numFmtId="164" fontId="39" fillId="0" borderId="0" xfId="1" applyNumberFormat="1" applyFont="1" applyFill="1" applyBorder="1" applyAlignment="1">
      <alignment horizontal="center" vertical="center"/>
    </xf>
    <xf numFmtId="37" fontId="39" fillId="0" borderId="0" xfId="0" applyNumberFormat="1" applyFont="1" applyFill="1" applyBorder="1" applyAlignment="1">
      <alignment horizontal="right" vertical="center"/>
    </xf>
    <xf numFmtId="0" fontId="39" fillId="0" borderId="0" xfId="0" applyFont="1"/>
    <xf numFmtId="164" fontId="19" fillId="12" borderId="21" xfId="1" applyNumberFormat="1" applyFont="1" applyFill="1" applyBorder="1" applyAlignment="1">
      <alignment horizontal="center" vertical="center"/>
    </xf>
    <xf numFmtId="164" fontId="17" fillId="12" borderId="21"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5" fontId="0" fillId="0" borderId="16" xfId="0" applyNumberFormat="1" applyFill="1" applyBorder="1" applyAlignment="1">
      <alignment horizontal="center" vertical="center"/>
    </xf>
    <xf numFmtId="165" fontId="0" fillId="0" borderId="24" xfId="0" applyNumberFormat="1" applyFill="1" applyBorder="1" applyAlignment="1">
      <alignment horizontal="center" vertical="center"/>
    </xf>
    <xf numFmtId="165" fontId="0" fillId="0" borderId="25" xfId="0" applyNumberFormat="1" applyFill="1" applyBorder="1" applyAlignment="1">
      <alignment horizontal="center" vertical="center"/>
    </xf>
    <xf numFmtId="165" fontId="0" fillId="0" borderId="0" xfId="0" applyNumberFormat="1" applyFill="1" applyBorder="1" applyAlignment="1">
      <alignment horizontal="center" vertical="center"/>
    </xf>
    <xf numFmtId="165" fontId="0" fillId="0" borderId="16" xfId="0" applyNumberFormat="1" applyFill="1" applyBorder="1" applyAlignment="1">
      <alignment horizontal="right" vertical="center"/>
    </xf>
    <xf numFmtId="165" fontId="0" fillId="0" borderId="28" xfId="0" applyNumberFormat="1" applyFill="1" applyBorder="1" applyAlignment="1">
      <alignment horizontal="right" vertical="center"/>
    </xf>
    <xf numFmtId="165" fontId="0" fillId="0" borderId="17" xfId="0" applyNumberFormat="1" applyFill="1" applyBorder="1" applyAlignment="1">
      <alignment horizontal="center" vertical="center"/>
    </xf>
    <xf numFmtId="165" fontId="0" fillId="0" borderId="1" xfId="0" applyNumberFormat="1" applyFill="1" applyBorder="1" applyAlignment="1">
      <alignment horizontal="center" vertical="center"/>
    </xf>
    <xf numFmtId="165" fontId="0" fillId="0" borderId="17" xfId="0" applyNumberFormat="1" applyFill="1" applyBorder="1" applyAlignment="1">
      <alignment horizontal="right" vertical="center"/>
    </xf>
    <xf numFmtId="165" fontId="0" fillId="0" borderId="30" xfId="0" applyNumberFormat="1" applyFill="1" applyBorder="1" applyAlignment="1">
      <alignment horizontal="right" vertical="center"/>
    </xf>
    <xf numFmtId="165" fontId="0" fillId="0" borderId="32" xfId="0" applyNumberFormat="1" applyFill="1" applyBorder="1" applyAlignment="1">
      <alignment horizontal="center" vertical="center"/>
    </xf>
    <xf numFmtId="165" fontId="0" fillId="0" borderId="41" xfId="0" applyNumberFormat="1" applyFill="1" applyBorder="1" applyAlignment="1">
      <alignment horizontal="center" vertical="center"/>
    </xf>
    <xf numFmtId="0" fontId="0" fillId="0" borderId="22" xfId="0" applyFill="1" applyBorder="1" applyAlignment="1">
      <alignment wrapText="1"/>
    </xf>
    <xf numFmtId="0" fontId="0" fillId="0" borderId="48" xfId="0" applyFill="1" applyBorder="1" applyAlignment="1">
      <alignment wrapText="1"/>
    </xf>
    <xf numFmtId="165" fontId="0" fillId="0" borderId="13" xfId="0" applyNumberFormat="1" applyFill="1" applyBorder="1" applyAlignment="1">
      <alignment horizontal="center" vertical="center"/>
    </xf>
    <xf numFmtId="165" fontId="0" fillId="0" borderId="3" xfId="0" applyNumberFormat="1" applyFill="1" applyBorder="1" applyAlignment="1">
      <alignment horizontal="center" vertical="center"/>
    </xf>
    <xf numFmtId="165" fontId="0" fillId="0" borderId="14" xfId="0" applyNumberFormat="1" applyFill="1" applyBorder="1" applyAlignment="1">
      <alignment horizontal="center" vertical="center"/>
    </xf>
    <xf numFmtId="0" fontId="0" fillId="0" borderId="46" xfId="0" applyFill="1" applyBorder="1" applyAlignment="1">
      <alignment wrapText="1"/>
    </xf>
    <xf numFmtId="37" fontId="38" fillId="12" borderId="10" xfId="0" applyNumberFormat="1" applyFont="1" applyFill="1" applyBorder="1"/>
    <xf numFmtId="37" fontId="39" fillId="13" borderId="10" xfId="1" applyNumberFormat="1" applyFont="1" applyFill="1" applyBorder="1" applyAlignment="1">
      <alignment horizontal="right" vertical="center"/>
    </xf>
    <xf numFmtId="43" fontId="17" fillId="0" borderId="0" xfId="1" applyFont="1"/>
    <xf numFmtId="37" fontId="0" fillId="0" borderId="0" xfId="0" applyNumberFormat="1"/>
    <xf numFmtId="166" fontId="0" fillId="0" borderId="0" xfId="0" applyNumberFormat="1"/>
    <xf numFmtId="0" fontId="41" fillId="0" borderId="2" xfId="0" applyFont="1" applyFill="1" applyBorder="1" applyAlignment="1">
      <alignment horizontal="left" vertical="center" wrapText="1"/>
    </xf>
    <xf numFmtId="0" fontId="28" fillId="4" borderId="1" xfId="0" applyFont="1" applyFill="1" applyBorder="1" applyAlignment="1">
      <alignment horizontal="left" vertical="center" wrapText="1"/>
    </xf>
    <xf numFmtId="0" fontId="33" fillId="0" borderId="9" xfId="0" applyFont="1" applyFill="1" applyBorder="1" applyAlignment="1">
      <alignment horizontal="left" vertical="center"/>
    </xf>
    <xf numFmtId="0" fontId="33" fillId="0" borderId="1" xfId="0" applyFont="1" applyFill="1" applyBorder="1" applyAlignment="1">
      <alignment horizontal="left" vertical="center"/>
    </xf>
    <xf numFmtId="0" fontId="33" fillId="0" borderId="0" xfId="0" applyFont="1" applyFill="1" applyBorder="1" applyAlignment="1">
      <alignment horizontal="left" vertical="center"/>
    </xf>
    <xf numFmtId="0" fontId="24" fillId="0" borderId="0" xfId="0" applyFont="1" applyFill="1" applyAlignment="1">
      <alignment horizontal="left" vertical="center"/>
    </xf>
    <xf numFmtId="0" fontId="39" fillId="0" borderId="1" xfId="0" applyFont="1" applyBorder="1"/>
    <xf numFmtId="164" fontId="42" fillId="0" borderId="0" xfId="1" applyNumberFormat="1" applyFont="1" applyFill="1" applyBorder="1" applyAlignment="1">
      <alignment horizontal="left" vertical="center"/>
    </xf>
    <xf numFmtId="164" fontId="42" fillId="0" borderId="0" xfId="1" applyNumberFormat="1" applyFont="1" applyFill="1" applyBorder="1" applyAlignment="1">
      <alignment vertical="center" wrapText="1"/>
    </xf>
    <xf numFmtId="0" fontId="41" fillId="0" borderId="33" xfId="0" applyFont="1" applyFill="1" applyBorder="1" applyAlignment="1">
      <alignment horizontal="left" vertical="center" wrapText="1"/>
    </xf>
    <xf numFmtId="0" fontId="41" fillId="0" borderId="2" xfId="0" applyFont="1" applyFill="1" applyBorder="1" applyAlignment="1">
      <alignment horizontal="center" vertical="center" wrapText="1"/>
    </xf>
    <xf numFmtId="0" fontId="41" fillId="9" borderId="2" xfId="0" applyFont="1" applyFill="1" applyBorder="1" applyAlignment="1">
      <alignment horizontal="center" vertical="center" wrapText="1"/>
    </xf>
    <xf numFmtId="0" fontId="41" fillId="9" borderId="9" xfId="0"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24" fillId="0" borderId="5" xfId="0" applyNumberFormat="1" applyFont="1" applyFill="1" applyBorder="1" applyAlignment="1">
      <alignment horizontal="center" vertical="center" wrapText="1"/>
    </xf>
    <xf numFmtId="0" fontId="28" fillId="4" borderId="1" xfId="0" applyFont="1" applyFill="1" applyBorder="1" applyAlignment="1">
      <alignment vertical="top" wrapText="1"/>
    </xf>
    <xf numFmtId="0" fontId="33" fillId="0" borderId="3" xfId="0" applyFont="1" applyFill="1" applyBorder="1" applyAlignment="1">
      <alignment horizontal="center" vertical="top" wrapText="1"/>
    </xf>
    <xf numFmtId="0" fontId="33" fillId="0" borderId="4" xfId="0" applyFont="1" applyFill="1" applyBorder="1" applyAlignment="1">
      <alignment horizontal="center" vertical="top" wrapText="1"/>
    </xf>
    <xf numFmtId="0" fontId="33" fillId="0" borderId="5" xfId="0" applyFont="1" applyFill="1" applyBorder="1" applyAlignment="1">
      <alignment horizontal="center" vertical="top" wrapText="1"/>
    </xf>
    <xf numFmtId="0" fontId="33" fillId="0" borderId="8" xfId="0" applyFont="1" applyFill="1" applyBorder="1" applyAlignment="1">
      <alignment horizontal="left" vertical="center"/>
    </xf>
    <xf numFmtId="0" fontId="33" fillId="9" borderId="9" xfId="0" applyFont="1" applyFill="1" applyBorder="1" applyAlignment="1"/>
    <xf numFmtId="0" fontId="33" fillId="9" borderId="9" xfId="0" applyNumberFormat="1" applyFont="1" applyFill="1" applyBorder="1" applyAlignment="1"/>
    <xf numFmtId="0" fontId="27" fillId="4" borderId="9" xfId="0" applyNumberFormat="1" applyFont="1" applyFill="1" applyBorder="1" applyAlignment="1">
      <alignment horizontal="center" vertical="top" wrapText="1"/>
    </xf>
    <xf numFmtId="0" fontId="28" fillId="4" borderId="9" xfId="0" applyNumberFormat="1" applyFont="1" applyFill="1" applyBorder="1" applyAlignment="1">
      <alignment horizontal="center" vertical="top" wrapText="1"/>
    </xf>
    <xf numFmtId="0" fontId="27" fillId="4" borderId="7" xfId="0" applyNumberFormat="1" applyFont="1" applyFill="1" applyBorder="1" applyAlignment="1">
      <alignment horizontal="center" vertical="top" wrapText="1"/>
    </xf>
    <xf numFmtId="0" fontId="28" fillId="0" borderId="1" xfId="0" applyFont="1" applyFill="1" applyBorder="1" applyAlignment="1">
      <alignment horizontal="left" vertical="center" wrapText="1"/>
    </xf>
    <xf numFmtId="0" fontId="27" fillId="0" borderId="4" xfId="0" applyNumberFormat="1" applyFont="1" applyFill="1" applyBorder="1" applyAlignment="1">
      <alignment horizontal="center" vertical="top" wrapText="1"/>
    </xf>
    <xf numFmtId="0" fontId="33" fillId="14" borderId="1" xfId="0" applyFont="1" applyFill="1" applyBorder="1" applyAlignment="1">
      <alignment horizontal="center" vertical="center" wrapText="1"/>
    </xf>
    <xf numFmtId="0" fontId="27" fillId="14" borderId="1" xfId="0" applyNumberFormat="1" applyFont="1" applyFill="1" applyBorder="1" applyAlignment="1">
      <alignment horizontal="center" vertical="top" wrapText="1"/>
    </xf>
    <xf numFmtId="0" fontId="28" fillId="0" borderId="3" xfId="0" applyFont="1" applyFill="1" applyBorder="1" applyAlignment="1">
      <alignment horizontal="left" vertical="center" wrapText="1"/>
    </xf>
    <xf numFmtId="0" fontId="27" fillId="14" borderId="3" xfId="0" applyNumberFormat="1" applyFont="1" applyFill="1" applyBorder="1" applyAlignment="1">
      <alignment horizontal="center" vertical="top" wrapText="1"/>
    </xf>
    <xf numFmtId="0" fontId="28" fillId="14" borderId="3" xfId="0" applyNumberFormat="1" applyFont="1" applyFill="1" applyBorder="1" applyAlignment="1">
      <alignment horizontal="center" vertical="top" wrapText="1"/>
    </xf>
    <xf numFmtId="0" fontId="33" fillId="0" borderId="7" xfId="0" applyFont="1" applyFill="1" applyBorder="1" applyAlignment="1">
      <alignment horizontal="left" vertical="center"/>
    </xf>
    <xf numFmtId="0" fontId="44" fillId="0" borderId="1" xfId="0" applyFont="1" applyFill="1" applyBorder="1" applyAlignment="1">
      <alignment vertical="top" wrapText="1"/>
    </xf>
    <xf numFmtId="0" fontId="26" fillId="9" borderId="9" xfId="0" applyFont="1" applyFill="1" applyBorder="1" applyAlignment="1">
      <alignment vertical="center"/>
    </xf>
    <xf numFmtId="0" fontId="33" fillId="9" borderId="9" xfId="0" applyFont="1" applyFill="1" applyBorder="1" applyAlignment="1">
      <alignment vertical="center"/>
    </xf>
    <xf numFmtId="0" fontId="28" fillId="4" borderId="7" xfId="0" applyFont="1" applyFill="1" applyBorder="1" applyAlignment="1">
      <alignment vertical="top" wrapText="1"/>
    </xf>
    <xf numFmtId="0" fontId="33" fillId="0" borderId="0" xfId="0" applyNumberFormat="1" applyFont="1" applyFill="1" applyBorder="1" applyAlignment="1">
      <alignment horizontal="left" vertical="center"/>
    </xf>
    <xf numFmtId="0" fontId="27" fillId="0" borderId="0" xfId="0" applyFont="1" applyFill="1" applyBorder="1" applyAlignment="1">
      <alignment vertical="top" wrapText="1"/>
    </xf>
    <xf numFmtId="0" fontId="33" fillId="9" borderId="9" xfId="0" applyFont="1" applyFill="1" applyBorder="1" applyAlignment="1">
      <alignment horizontal="left" vertical="center"/>
    </xf>
    <xf numFmtId="0" fontId="33" fillId="9" borderId="9" xfId="0" applyFont="1" applyFill="1" applyBorder="1" applyAlignment="1">
      <alignment horizontal="left"/>
    </xf>
    <xf numFmtId="0" fontId="24" fillId="9" borderId="9" xfId="0" applyFont="1" applyFill="1" applyBorder="1" applyAlignment="1">
      <alignment vertical="top" wrapText="1"/>
    </xf>
    <xf numFmtId="0" fontId="24" fillId="0" borderId="0" xfId="0" applyFont="1" applyAlignment="1">
      <alignment horizontal="left"/>
    </xf>
    <xf numFmtId="0" fontId="0" fillId="0" borderId="0" xfId="0" applyFont="1"/>
    <xf numFmtId="0" fontId="45" fillId="4" borderId="1" xfId="0" applyFont="1" applyFill="1" applyBorder="1" applyAlignment="1">
      <alignment horizontal="left" vertical="center" wrapText="1"/>
    </xf>
    <xf numFmtId="43" fontId="46" fillId="4" borderId="1" xfId="1" applyFont="1" applyFill="1" applyBorder="1" applyAlignment="1">
      <alignment vertical="center" wrapText="1"/>
    </xf>
    <xf numFmtId="0" fontId="47" fillId="4" borderId="1" xfId="0" applyFont="1" applyFill="1" applyBorder="1" applyAlignment="1">
      <alignment horizontal="left" vertical="center" wrapText="1"/>
    </xf>
    <xf numFmtId="0" fontId="48" fillId="4" borderId="1" xfId="0" applyFont="1" applyFill="1" applyBorder="1" applyAlignment="1">
      <alignment vertical="top" wrapText="1"/>
    </xf>
    <xf numFmtId="43" fontId="49" fillId="4" borderId="1" xfId="1" applyFont="1" applyFill="1" applyBorder="1" applyAlignment="1">
      <alignment vertical="center" wrapText="1"/>
    </xf>
    <xf numFmtId="43" fontId="48" fillId="4" borderId="1" xfId="1" applyFont="1" applyFill="1" applyBorder="1" applyAlignment="1">
      <alignment vertical="center" wrapText="1"/>
    </xf>
    <xf numFmtId="0" fontId="17" fillId="0" borderId="0" xfId="0" applyFont="1"/>
    <xf numFmtId="0" fontId="51" fillId="4" borderId="1" xfId="0" applyFont="1" applyFill="1" applyBorder="1" applyAlignment="1">
      <alignment vertical="top" wrapText="1"/>
    </xf>
    <xf numFmtId="0" fontId="17" fillId="0" borderId="4" xfId="0" applyFont="1" applyBorder="1" applyAlignment="1">
      <alignment horizontal="center" vertical="center" wrapText="1"/>
    </xf>
    <xf numFmtId="0" fontId="40" fillId="14" borderId="4" xfId="0" applyFont="1" applyFill="1" applyBorder="1" applyAlignment="1">
      <alignment horizontal="left" vertical="center" wrapText="1"/>
    </xf>
    <xf numFmtId="0" fontId="47" fillId="14" borderId="3" xfId="0" applyFont="1" applyFill="1" applyBorder="1" applyAlignment="1">
      <alignment horizontal="left" vertical="center" wrapText="1"/>
    </xf>
    <xf numFmtId="0" fontId="52" fillId="14" borderId="5" xfId="0" applyFont="1" applyFill="1" applyBorder="1" applyAlignment="1">
      <alignment horizontal="left" vertical="top" wrapText="1"/>
    </xf>
    <xf numFmtId="43" fontId="49" fillId="14" borderId="1" xfId="1" applyFont="1" applyFill="1" applyBorder="1" applyAlignment="1">
      <alignment vertical="center" wrapText="1"/>
    </xf>
    <xf numFmtId="0" fontId="17" fillId="0" borderId="0" xfId="0" applyFont="1" applyFill="1"/>
    <xf numFmtId="43" fontId="54" fillId="0" borderId="0" xfId="0" applyNumberFormat="1" applyFont="1"/>
    <xf numFmtId="0" fontId="50" fillId="0" borderId="4" xfId="0" applyFont="1" applyFill="1" applyBorder="1" applyAlignment="1">
      <alignment horizontal="center" vertical="center" wrapText="1"/>
    </xf>
    <xf numFmtId="0" fontId="47" fillId="14" borderId="1" xfId="0" applyFont="1" applyFill="1" applyBorder="1" applyAlignment="1">
      <alignment horizontal="left" vertical="center" wrapText="1"/>
    </xf>
    <xf numFmtId="0" fontId="53" fillId="0" borderId="3" xfId="0" applyFont="1" applyBorder="1" applyAlignment="1">
      <alignment horizontal="center" vertical="center" wrapText="1"/>
    </xf>
    <xf numFmtId="0" fontId="50" fillId="0" borderId="5" xfId="0" applyFont="1" applyFill="1" applyBorder="1" applyAlignment="1">
      <alignment horizontal="center" vertical="center" wrapText="1"/>
    </xf>
    <xf numFmtId="0" fontId="56" fillId="7" borderId="1" xfId="0" applyFont="1" applyFill="1" applyBorder="1" applyAlignment="1">
      <alignment horizontal="left" vertical="center" wrapText="1"/>
    </xf>
    <xf numFmtId="0" fontId="40" fillId="14" borderId="5" xfId="0" applyFont="1" applyFill="1" applyBorder="1" applyAlignment="1">
      <alignment horizontal="left" vertical="center" wrapText="1"/>
    </xf>
    <xf numFmtId="0" fontId="20" fillId="0" borderId="0" xfId="0" applyFont="1" applyAlignment="1">
      <alignment horizontal="center" vertical="center"/>
    </xf>
    <xf numFmtId="0" fontId="58" fillId="0" borderId="0" xfId="0" applyFont="1" applyAlignment="1">
      <alignment vertical="center"/>
    </xf>
    <xf numFmtId="164" fontId="53" fillId="9" borderId="1" xfId="1" applyNumberFormat="1" applyFont="1" applyFill="1" applyBorder="1" applyAlignment="1">
      <alignment vertical="center" wrapText="1"/>
    </xf>
    <xf numFmtId="164" fontId="40" fillId="9" borderId="1" xfId="1" applyNumberFormat="1" applyFont="1" applyFill="1" applyBorder="1" applyAlignment="1">
      <alignment horizontal="left" vertical="center"/>
    </xf>
    <xf numFmtId="164" fontId="50" fillId="9" borderId="1" xfId="1" applyNumberFormat="1" applyFont="1" applyFill="1" applyBorder="1" applyAlignment="1">
      <alignment horizontal="left" vertical="center"/>
    </xf>
    <xf numFmtId="0" fontId="49" fillId="4" borderId="1" xfId="0" applyFont="1" applyFill="1" applyBorder="1" applyAlignment="1">
      <alignment vertical="top" wrapText="1"/>
    </xf>
    <xf numFmtId="0" fontId="12" fillId="0" borderId="0" xfId="0" applyFont="1" applyBorder="1"/>
    <xf numFmtId="0" fontId="18" fillId="18" borderId="1" xfId="0" applyFont="1" applyFill="1" applyBorder="1" applyAlignment="1">
      <alignment horizontal="left" vertical="center" wrapText="1"/>
    </xf>
    <xf numFmtId="0" fontId="50" fillId="9" borderId="1" xfId="0" applyFont="1" applyFill="1" applyBorder="1" applyAlignment="1">
      <alignment vertical="center"/>
    </xf>
    <xf numFmtId="43" fontId="50" fillId="9" borderId="1" xfId="1" applyFont="1" applyFill="1" applyBorder="1" applyAlignment="1">
      <alignment vertical="center"/>
    </xf>
    <xf numFmtId="0" fontId="19" fillId="0" borderId="0" xfId="0" applyFont="1"/>
    <xf numFmtId="0" fontId="50" fillId="9" borderId="1" xfId="0" applyNumberFormat="1" applyFont="1" applyFill="1" applyBorder="1" applyAlignment="1"/>
    <xf numFmtId="0" fontId="50" fillId="0" borderId="0" xfId="0" applyFont="1" applyAlignment="1">
      <alignment horizontal="left"/>
    </xf>
    <xf numFmtId="0" fontId="50" fillId="0" borderId="33" xfId="0" applyFont="1" applyFill="1" applyBorder="1" applyAlignment="1">
      <alignment horizontal="left" vertical="center" wrapText="1"/>
    </xf>
    <xf numFmtId="0" fontId="50" fillId="0" borderId="0" xfId="0" applyFont="1" applyAlignment="1">
      <alignment horizontal="left" vertical="center"/>
    </xf>
    <xf numFmtId="0" fontId="33" fillId="0" borderId="0" xfId="0" applyNumberFormat="1" applyFont="1" applyAlignment="1"/>
    <xf numFmtId="0" fontId="33" fillId="0" borderId="0" xfId="0" applyFont="1" applyAlignment="1"/>
    <xf numFmtId="0" fontId="21" fillId="0" borderId="37" xfId="0" applyFont="1" applyBorder="1" applyAlignment="1">
      <alignment horizontal="left" vertical="top" wrapText="1"/>
    </xf>
    <xf numFmtId="43" fontId="16" fillId="0" borderId="0" xfId="1" applyFont="1"/>
    <xf numFmtId="0" fontId="24" fillId="0" borderId="5" xfId="0" applyFont="1" applyFill="1" applyBorder="1" applyAlignment="1">
      <alignment horizontal="left" vertical="center" wrapText="1"/>
    </xf>
    <xf numFmtId="0" fontId="24" fillId="8" borderId="5" xfId="0" applyFont="1" applyFill="1" applyBorder="1" applyAlignment="1">
      <alignment horizontal="left" vertical="center" wrapText="1"/>
    </xf>
    <xf numFmtId="0" fontId="24" fillId="0" borderId="5" xfId="0" applyNumberFormat="1" applyFont="1" applyFill="1" applyBorder="1" applyAlignment="1">
      <alignment horizontal="left" vertical="center" wrapText="1"/>
    </xf>
    <xf numFmtId="0" fontId="24"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top" wrapText="1"/>
    </xf>
    <xf numFmtId="0" fontId="24" fillId="20" borderId="1" xfId="0" applyNumberFormat="1" applyFont="1" applyFill="1" applyBorder="1" applyAlignment="1">
      <alignment horizontal="center" vertical="center" wrapText="1"/>
    </xf>
    <xf numFmtId="0" fontId="33" fillId="20" borderId="1" xfId="0" applyFont="1" applyFill="1" applyBorder="1" applyAlignment="1">
      <alignment horizontal="center" vertical="top" wrapText="1"/>
    </xf>
    <xf numFmtId="0" fontId="59" fillId="0" borderId="0" xfId="0" applyFont="1" applyAlignment="1">
      <alignment horizontal="center"/>
    </xf>
    <xf numFmtId="0" fontId="60" fillId="17" borderId="1" xfId="0" applyFont="1" applyFill="1" applyBorder="1" applyAlignment="1">
      <alignment horizontal="center" vertical="center" wrapText="1"/>
    </xf>
    <xf numFmtId="0" fontId="18" fillId="22" borderId="1" xfId="0" applyFont="1" applyFill="1" applyBorder="1" applyAlignment="1">
      <alignment horizontal="left" vertical="center"/>
    </xf>
    <xf numFmtId="0" fontId="26" fillId="22" borderId="1" xfId="0" applyFont="1" applyFill="1" applyBorder="1" applyAlignment="1">
      <alignment horizontal="left" vertical="center"/>
    </xf>
    <xf numFmtId="0" fontId="18" fillId="22" borderId="1" xfId="0" applyFont="1" applyFill="1" applyBorder="1" applyAlignment="1">
      <alignment vertical="top" wrapText="1"/>
    </xf>
    <xf numFmtId="0" fontId="50" fillId="0" borderId="1" xfId="0" applyFont="1" applyFill="1" applyBorder="1" applyAlignment="1">
      <alignment horizontal="left" vertical="center"/>
    </xf>
    <xf numFmtId="0" fontId="19" fillId="0" borderId="1" xfId="0" applyFont="1" applyBorder="1" applyAlignment="1">
      <alignment vertical="center"/>
    </xf>
    <xf numFmtId="0" fontId="27" fillId="0" borderId="1" xfId="0" applyNumberFormat="1" applyFont="1" applyFill="1" applyBorder="1" applyAlignment="1">
      <alignment horizontal="center" vertical="top" wrapText="1"/>
    </xf>
    <xf numFmtId="0" fontId="28" fillId="0" borderId="1" xfId="0" applyNumberFormat="1" applyFont="1" applyFill="1" applyBorder="1" applyAlignment="1">
      <alignment horizontal="center" vertical="top" wrapText="1"/>
    </xf>
    <xf numFmtId="0" fontId="41" fillId="0" borderId="0" xfId="0" applyFont="1" applyFill="1" applyBorder="1" applyAlignment="1">
      <alignment horizontal="left" vertical="center" wrapText="1"/>
    </xf>
    <xf numFmtId="0" fontId="41" fillId="0" borderId="0" xfId="0" applyFont="1" applyFill="1" applyBorder="1" applyAlignment="1">
      <alignment horizontal="center" vertical="center" wrapText="1"/>
    </xf>
    <xf numFmtId="0" fontId="43" fillId="0" borderId="37"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18" fillId="22" borderId="41" xfId="0" applyFont="1" applyFill="1" applyBorder="1" applyAlignment="1">
      <alignment horizontal="left" vertical="center"/>
    </xf>
    <xf numFmtId="0" fontId="18" fillId="22" borderId="42" xfId="0" applyFont="1" applyFill="1" applyBorder="1" applyAlignment="1">
      <alignment horizontal="left" vertical="center"/>
    </xf>
    <xf numFmtId="0" fontId="18" fillId="22" borderId="42" xfId="0" applyFont="1" applyFill="1" applyBorder="1" applyAlignment="1">
      <alignment vertical="top" wrapText="1"/>
    </xf>
    <xf numFmtId="0" fontId="50"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50" fillId="0" borderId="0" xfId="0" applyFont="1" applyFill="1" applyBorder="1" applyAlignment="1">
      <alignment wrapText="1"/>
    </xf>
    <xf numFmtId="0" fontId="60" fillId="17" borderId="24" xfId="0" applyFont="1" applyFill="1" applyBorder="1" applyAlignment="1">
      <alignment horizontal="center" vertical="center" wrapText="1"/>
    </xf>
    <xf numFmtId="0" fontId="60" fillId="17" borderId="42" xfId="0" applyFont="1" applyFill="1" applyBorder="1" applyAlignment="1">
      <alignment horizontal="center" vertical="center" wrapText="1"/>
    </xf>
    <xf numFmtId="0" fontId="41" fillId="6" borderId="42" xfId="0" applyFont="1" applyFill="1" applyBorder="1" applyAlignment="1">
      <alignment horizontal="center" vertical="center" wrapText="1"/>
    </xf>
    <xf numFmtId="0" fontId="60" fillId="6" borderId="42" xfId="0" applyFont="1" applyFill="1" applyBorder="1" applyAlignment="1">
      <alignment horizontal="center" vertical="center" wrapText="1"/>
    </xf>
    <xf numFmtId="0" fontId="33" fillId="0" borderId="4" xfId="0" applyFont="1" applyFill="1" applyBorder="1" applyAlignment="1">
      <alignment vertical="top" wrapText="1"/>
    </xf>
    <xf numFmtId="43" fontId="25" fillId="0" borderId="4" xfId="1" applyFont="1" applyFill="1" applyBorder="1" applyAlignment="1">
      <alignment vertical="center" wrapText="1"/>
    </xf>
    <xf numFmtId="0" fontId="50" fillId="0" borderId="17" xfId="0" applyFont="1" applyBorder="1" applyAlignment="1">
      <alignment horizontal="left" vertical="center"/>
    </xf>
    <xf numFmtId="0" fontId="31" fillId="0" borderId="0" xfId="0" applyFont="1" applyFill="1" applyBorder="1" applyAlignment="1">
      <alignment horizontal="center" vertical="center" wrapText="1"/>
    </xf>
    <xf numFmtId="0" fontId="27" fillId="22" borderId="9" xfId="0" applyNumberFormat="1" applyFont="1" applyFill="1" applyBorder="1" applyAlignment="1">
      <alignment horizontal="center" vertical="top" wrapText="1"/>
    </xf>
    <xf numFmtId="0" fontId="28" fillId="22" borderId="9" xfId="0" applyNumberFormat="1" applyFont="1" applyFill="1" applyBorder="1" applyAlignment="1">
      <alignment horizontal="center" vertical="top" wrapText="1"/>
    </xf>
    <xf numFmtId="0" fontId="27" fillId="22" borderId="7" xfId="0" applyNumberFormat="1" applyFont="1" applyFill="1" applyBorder="1" applyAlignment="1">
      <alignment horizontal="center" vertical="top" wrapText="1"/>
    </xf>
    <xf numFmtId="0" fontId="50" fillId="21" borderId="41" xfId="0" applyFont="1" applyFill="1" applyBorder="1" applyAlignment="1">
      <alignment horizontal="left" vertical="center"/>
    </xf>
    <xf numFmtId="0" fontId="50" fillId="21" borderId="42" xfId="0" applyFont="1" applyFill="1" applyBorder="1" applyAlignment="1">
      <alignment horizontal="left" vertical="center"/>
    </xf>
    <xf numFmtId="0" fontId="19" fillId="21" borderId="42" xfId="0" applyFont="1" applyFill="1" applyBorder="1" applyAlignment="1">
      <alignment vertical="center"/>
    </xf>
    <xf numFmtId="0" fontId="27" fillId="21" borderId="45" xfId="0" applyNumberFormat="1" applyFont="1" applyFill="1" applyBorder="1" applyAlignment="1">
      <alignment horizontal="center" vertical="top" wrapText="1"/>
    </xf>
    <xf numFmtId="0" fontId="28" fillId="21" borderId="45" xfId="0" applyNumberFormat="1" applyFont="1" applyFill="1" applyBorder="1" applyAlignment="1">
      <alignment horizontal="center" vertical="top" wrapText="1"/>
    </xf>
    <xf numFmtId="0" fontId="33" fillId="19" borderId="1" xfId="0" applyFont="1" applyFill="1" applyBorder="1" applyAlignment="1">
      <alignment horizontal="left" vertical="center"/>
    </xf>
    <xf numFmtId="0" fontId="33" fillId="19" borderId="9" xfId="0" applyNumberFormat="1" applyFont="1" applyFill="1" applyBorder="1" applyAlignment="1">
      <alignment horizontal="center" vertical="center"/>
    </xf>
    <xf numFmtId="0" fontId="27" fillId="0" borderId="9" xfId="0" applyNumberFormat="1" applyFont="1" applyFill="1" applyBorder="1" applyAlignment="1">
      <alignment horizontal="center" vertical="top" wrapText="1"/>
    </xf>
    <xf numFmtId="0" fontId="28" fillId="0" borderId="9" xfId="0" applyNumberFormat="1" applyFont="1" applyFill="1" applyBorder="1" applyAlignment="1">
      <alignment horizontal="center" vertical="top" wrapText="1"/>
    </xf>
    <xf numFmtId="0" fontId="50" fillId="19" borderId="17" xfId="0" applyFont="1" applyFill="1" applyBorder="1" applyAlignment="1">
      <alignment horizontal="left" vertical="center"/>
    </xf>
    <xf numFmtId="0" fontId="26" fillId="22" borderId="9" xfId="0" applyFont="1" applyFill="1" applyBorder="1" applyAlignment="1">
      <alignment horizontal="left" vertical="center"/>
    </xf>
    <xf numFmtId="0" fontId="26" fillId="22" borderId="7" xfId="0" applyFont="1" applyFill="1" applyBorder="1" applyAlignment="1">
      <alignment horizontal="left" vertical="center"/>
    </xf>
    <xf numFmtId="0" fontId="26" fillId="22" borderId="3" xfId="0" applyFont="1" applyFill="1" applyBorder="1" applyAlignment="1">
      <alignment horizontal="left" vertical="center"/>
    </xf>
    <xf numFmtId="0" fontId="33" fillId="0" borderId="42" xfId="0" applyFont="1" applyFill="1" applyBorder="1" applyAlignment="1">
      <alignment horizontal="left" vertical="center"/>
    </xf>
    <xf numFmtId="0" fontId="27" fillId="20" borderId="1" xfId="0" applyNumberFormat="1" applyFont="1" applyFill="1" applyBorder="1" applyAlignment="1">
      <alignment horizontal="center" vertical="top" wrapText="1"/>
    </xf>
    <xf numFmtId="0" fontId="28" fillId="20" borderId="1" xfId="0" applyNumberFormat="1" applyFont="1" applyFill="1" applyBorder="1" applyAlignment="1">
      <alignment horizontal="center" vertical="top" wrapText="1"/>
    </xf>
    <xf numFmtId="0" fontId="27" fillId="4" borderId="9" xfId="0" applyNumberFormat="1" applyFont="1" applyFill="1" applyBorder="1" applyAlignment="1">
      <alignment horizontal="left" vertical="top" wrapText="1"/>
    </xf>
    <xf numFmtId="0" fontId="0" fillId="0" borderId="0" xfId="0" applyAlignment="1">
      <alignment vertical="center"/>
    </xf>
    <xf numFmtId="0" fontId="33" fillId="0" borderId="1"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20" borderId="1" xfId="0" applyNumberFormat="1" applyFont="1" applyFill="1" applyBorder="1" applyAlignment="1">
      <alignment horizontal="center" vertical="center" wrapText="1"/>
    </xf>
    <xf numFmtId="0" fontId="28" fillId="20" borderId="1" xfId="0" applyNumberFormat="1" applyFont="1" applyFill="1" applyBorder="1" applyAlignment="1">
      <alignment horizontal="center" vertical="center" wrapText="1"/>
    </xf>
    <xf numFmtId="0" fontId="0" fillId="0" borderId="0" xfId="0" applyFill="1" applyAlignment="1">
      <alignment vertical="center"/>
    </xf>
    <xf numFmtId="0" fontId="28" fillId="0" borderId="1" xfId="0" applyNumberFormat="1" applyFont="1" applyFill="1" applyBorder="1" applyAlignment="1">
      <alignment horizontal="center" vertical="center" wrapText="1"/>
    </xf>
    <xf numFmtId="0" fontId="24" fillId="20" borderId="16" xfId="0" applyNumberFormat="1" applyFont="1" applyFill="1" applyBorder="1" applyAlignment="1">
      <alignment horizontal="center" vertical="center" wrapText="1"/>
    </xf>
    <xf numFmtId="0" fontId="24" fillId="20" borderId="24" xfId="0" applyNumberFormat="1" applyFont="1" applyFill="1" applyBorder="1" applyAlignment="1">
      <alignment horizontal="center" vertical="center" wrapText="1"/>
    </xf>
    <xf numFmtId="0" fontId="24" fillId="20" borderId="28" xfId="0" applyNumberFormat="1" applyFont="1" applyFill="1" applyBorder="1" applyAlignment="1">
      <alignment horizontal="center" vertical="center" wrapText="1"/>
    </xf>
    <xf numFmtId="0" fontId="24" fillId="0" borderId="17" xfId="0" applyNumberFormat="1" applyFont="1" applyFill="1" applyBorder="1" applyAlignment="1">
      <alignment horizontal="center" vertical="center" wrapText="1"/>
    </xf>
    <xf numFmtId="0" fontId="24" fillId="20" borderId="30" xfId="0" applyNumberFormat="1" applyFont="1" applyFill="1" applyBorder="1" applyAlignment="1">
      <alignment horizontal="center" vertical="center" wrapText="1"/>
    </xf>
    <xf numFmtId="0" fontId="24" fillId="0" borderId="30" xfId="0" applyNumberFormat="1" applyFont="1" applyFill="1" applyBorder="1" applyAlignment="1">
      <alignment horizontal="center" vertical="center" wrapText="1"/>
    </xf>
    <xf numFmtId="0" fontId="24" fillId="0" borderId="41" xfId="0" applyNumberFormat="1" applyFont="1" applyFill="1" applyBorder="1" applyAlignment="1">
      <alignment horizontal="center" vertical="center" wrapText="1"/>
    </xf>
    <xf numFmtId="0" fontId="24" fillId="0" borderId="42" xfId="0" applyNumberFormat="1" applyFont="1" applyFill="1" applyBorder="1" applyAlignment="1">
      <alignment horizontal="center" vertical="center" wrapText="1"/>
    </xf>
    <xf numFmtId="0" fontId="24" fillId="0" borderId="47"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4" xfId="0" applyNumberFormat="1" applyFont="1" applyFill="1" applyBorder="1" applyAlignment="1">
      <alignment horizontal="center" vertical="center" wrapText="1"/>
    </xf>
    <xf numFmtId="0" fontId="24" fillId="20" borderId="42" xfId="0" applyNumberFormat="1" applyFont="1" applyFill="1" applyBorder="1" applyAlignment="1">
      <alignment horizontal="center" vertical="center" wrapText="1"/>
    </xf>
    <xf numFmtId="0" fontId="33" fillId="20" borderId="30" xfId="0" applyFont="1" applyFill="1" applyBorder="1" applyAlignment="1">
      <alignment horizontal="center" vertical="top" wrapText="1"/>
    </xf>
    <xf numFmtId="0" fontId="33" fillId="0" borderId="30" xfId="0" applyFont="1" applyFill="1" applyBorder="1" applyAlignment="1">
      <alignment horizontal="center" vertical="top" wrapText="1"/>
    </xf>
    <xf numFmtId="0" fontId="27" fillId="0" borderId="17" xfId="0" applyNumberFormat="1" applyFont="1" applyFill="1" applyBorder="1" applyAlignment="1">
      <alignment horizontal="center" vertical="top" wrapText="1"/>
    </xf>
    <xf numFmtId="0" fontId="27" fillId="0" borderId="30" xfId="0" applyNumberFormat="1" applyFont="1" applyFill="1" applyBorder="1" applyAlignment="1">
      <alignment horizontal="center" vertical="top" wrapText="1"/>
    </xf>
    <xf numFmtId="0" fontId="27" fillId="0" borderId="41" xfId="0" applyNumberFormat="1" applyFont="1" applyFill="1" applyBorder="1" applyAlignment="1">
      <alignment horizontal="center" vertical="top" wrapText="1"/>
    </xf>
    <xf numFmtId="0" fontId="27" fillId="0" borderId="42" xfId="0" applyNumberFormat="1" applyFont="1" applyFill="1" applyBorder="1" applyAlignment="1">
      <alignment horizontal="center" vertical="top" wrapText="1"/>
    </xf>
    <xf numFmtId="0" fontId="27" fillId="0" borderId="47" xfId="0" applyNumberFormat="1" applyFont="1" applyFill="1" applyBorder="1" applyAlignment="1">
      <alignment horizontal="center" vertical="top" wrapText="1"/>
    </xf>
    <xf numFmtId="0" fontId="27" fillId="20" borderId="30" xfId="0" applyNumberFormat="1" applyFont="1" applyFill="1" applyBorder="1" applyAlignment="1">
      <alignment horizontal="center" vertical="top" wrapText="1"/>
    </xf>
    <xf numFmtId="0" fontId="24" fillId="20" borderId="17" xfId="0" applyNumberFormat="1" applyFont="1" applyFill="1" applyBorder="1" applyAlignment="1">
      <alignment horizontal="center" vertical="center" wrapText="1"/>
    </xf>
    <xf numFmtId="0" fontId="33" fillId="20" borderId="17" xfId="0" applyFont="1" applyFill="1" applyBorder="1" applyAlignment="1">
      <alignment horizontal="center" vertical="top" wrapText="1"/>
    </xf>
    <xf numFmtId="0" fontId="33" fillId="0" borderId="17" xfId="0" applyFont="1" applyFill="1" applyBorder="1" applyAlignment="1">
      <alignment horizontal="center" vertical="top" wrapText="1"/>
    </xf>
    <xf numFmtId="0" fontId="28" fillId="20" borderId="17" xfId="0" applyNumberFormat="1" applyFont="1" applyFill="1" applyBorder="1" applyAlignment="1">
      <alignment horizontal="center" vertical="top" wrapText="1"/>
    </xf>
    <xf numFmtId="0" fontId="28" fillId="20" borderId="30" xfId="0" applyNumberFormat="1" applyFont="1" applyFill="1" applyBorder="1" applyAlignment="1">
      <alignment horizontal="center" vertical="top" wrapText="1"/>
    </xf>
    <xf numFmtId="0" fontId="28" fillId="0" borderId="17"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41" xfId="0" applyNumberFormat="1" applyFont="1" applyFill="1" applyBorder="1" applyAlignment="1">
      <alignment horizontal="center" vertical="top" wrapText="1"/>
    </xf>
    <xf numFmtId="0" fontId="28" fillId="0" borderId="42" xfId="0" applyNumberFormat="1" applyFont="1" applyFill="1" applyBorder="1" applyAlignment="1">
      <alignment horizontal="center" vertical="top" wrapText="1"/>
    </xf>
    <xf numFmtId="0" fontId="28" fillId="0" borderId="47" xfId="0" applyNumberFormat="1" applyFont="1" applyFill="1" applyBorder="1" applyAlignment="1">
      <alignment horizontal="center" vertical="top" wrapText="1"/>
    </xf>
    <xf numFmtId="0" fontId="27" fillId="20" borderId="17" xfId="0" applyNumberFormat="1" applyFont="1" applyFill="1" applyBorder="1" applyAlignment="1">
      <alignment horizontal="center" vertical="top" wrapText="1"/>
    </xf>
    <xf numFmtId="0" fontId="41" fillId="6" borderId="15" xfId="0" applyFont="1" applyFill="1" applyBorder="1" applyAlignment="1">
      <alignment horizontal="center" vertical="center" wrapText="1"/>
    </xf>
    <xf numFmtId="0" fontId="41" fillId="6" borderId="60" xfId="0" applyFont="1" applyFill="1" applyBorder="1" applyAlignment="1">
      <alignment horizontal="center" vertical="center" wrapText="1"/>
    </xf>
    <xf numFmtId="0" fontId="41" fillId="6" borderId="61" xfId="0" applyFont="1" applyFill="1" applyBorder="1" applyAlignment="1">
      <alignment horizontal="center" vertical="center" wrapText="1"/>
    </xf>
    <xf numFmtId="0" fontId="50" fillId="0" borderId="53" xfId="0" applyFont="1" applyFill="1" applyBorder="1" applyAlignment="1">
      <alignment horizontal="left" vertical="center" wrapText="1"/>
    </xf>
    <xf numFmtId="0" fontId="28" fillId="0" borderId="1" xfId="0" applyFont="1" applyFill="1" applyBorder="1" applyAlignment="1">
      <alignment vertical="top" wrapText="1"/>
    </xf>
    <xf numFmtId="43" fontId="22" fillId="0" borderId="5" xfId="1" applyFont="1" applyFill="1" applyBorder="1" applyAlignment="1">
      <alignment horizontal="right" vertical="center" wrapText="1"/>
    </xf>
    <xf numFmtId="43" fontId="22" fillId="0" borderId="42" xfId="1" applyFont="1" applyFill="1" applyBorder="1" applyAlignment="1">
      <alignment horizontal="right" vertical="center" wrapText="1"/>
    </xf>
    <xf numFmtId="43" fontId="23" fillId="0" borderId="42" xfId="1" applyFont="1" applyBorder="1" applyAlignment="1">
      <alignment vertical="center" wrapText="1"/>
    </xf>
    <xf numFmtId="43" fontId="25" fillId="0" borderId="5" xfId="1" applyFont="1" applyFill="1" applyBorder="1" applyAlignment="1">
      <alignment vertical="center" wrapText="1"/>
    </xf>
    <xf numFmtId="43" fontId="27" fillId="0" borderId="42" xfId="1" applyFont="1" applyFill="1" applyBorder="1" applyAlignment="1">
      <alignment vertical="center" wrapText="1"/>
    </xf>
    <xf numFmtId="0" fontId="33" fillId="21" borderId="1" xfId="0" applyFont="1" applyFill="1" applyBorder="1" applyAlignment="1">
      <alignment horizontal="left" vertical="center"/>
    </xf>
    <xf numFmtId="0" fontId="33" fillId="19" borderId="7" xfId="0" applyFont="1" applyFill="1" applyBorder="1" applyAlignment="1">
      <alignment horizontal="left" vertical="center"/>
    </xf>
    <xf numFmtId="0" fontId="33" fillId="19" borderId="9" xfId="0" applyFont="1" applyFill="1" applyBorder="1" applyAlignment="1">
      <alignment horizontal="left" vertical="center"/>
    </xf>
    <xf numFmtId="0" fontId="18" fillId="22" borderId="0" xfId="0" applyFont="1" applyFill="1" applyBorder="1" applyAlignment="1">
      <alignment horizontal="left" vertical="center"/>
    </xf>
    <xf numFmtId="0" fontId="18" fillId="22" borderId="9" xfId="0" applyFont="1" applyFill="1" applyBorder="1" applyAlignment="1">
      <alignment horizontal="left" vertical="center"/>
    </xf>
    <xf numFmtId="0" fontId="18" fillId="22" borderId="9" xfId="0" applyNumberFormat="1" applyFont="1" applyFill="1" applyBorder="1" applyAlignment="1">
      <alignment horizontal="center" vertical="center"/>
    </xf>
    <xf numFmtId="43" fontId="61" fillId="22" borderId="1" xfId="1" applyFont="1" applyFill="1" applyBorder="1" applyAlignment="1">
      <alignment vertical="center" wrapText="1"/>
    </xf>
    <xf numFmtId="0" fontId="33" fillId="12" borderId="1" xfId="0" applyFont="1" applyFill="1" applyBorder="1" applyAlignment="1">
      <alignment horizontal="left" vertical="center"/>
    </xf>
    <xf numFmtId="0" fontId="33" fillId="12" borderId="9" xfId="0" applyNumberFormat="1" applyFont="1" applyFill="1" applyBorder="1" applyAlignment="1">
      <alignment horizontal="center" vertical="center"/>
    </xf>
    <xf numFmtId="0" fontId="33" fillId="12" borderId="7" xfId="0" applyNumberFormat="1" applyFont="1" applyFill="1" applyBorder="1" applyAlignment="1">
      <alignment horizontal="center" vertical="center"/>
    </xf>
    <xf numFmtId="0" fontId="33" fillId="12" borderId="1" xfId="0" applyFont="1" applyFill="1" applyBorder="1" applyAlignment="1">
      <alignment vertical="top" wrapText="1"/>
    </xf>
    <xf numFmtId="43" fontId="28" fillId="12" borderId="1" xfId="1" applyFont="1" applyFill="1" applyBorder="1" applyAlignment="1">
      <alignment vertical="center" wrapText="1"/>
    </xf>
    <xf numFmtId="0" fontId="33" fillId="12" borderId="0" xfId="0" applyFont="1" applyFill="1" applyBorder="1" applyAlignment="1">
      <alignment horizontal="left" vertical="center"/>
    </xf>
    <xf numFmtId="0" fontId="33" fillId="12" borderId="9" xfId="0" applyFont="1" applyFill="1" applyBorder="1" applyAlignment="1">
      <alignment horizontal="left" vertical="center"/>
    </xf>
    <xf numFmtId="0" fontId="33" fillId="23" borderId="0" xfId="0" applyFont="1" applyFill="1" applyBorder="1" applyAlignment="1">
      <alignment horizontal="left" vertical="center"/>
    </xf>
    <xf numFmtId="0" fontId="50" fillId="21" borderId="1" xfId="0" applyFont="1" applyFill="1" applyBorder="1" applyAlignment="1">
      <alignment horizontal="left" vertical="center"/>
    </xf>
    <xf numFmtId="0" fontId="33" fillId="21" borderId="5" xfId="0" applyFont="1" applyFill="1" applyBorder="1" applyAlignment="1">
      <alignment horizontal="left" vertical="center"/>
    </xf>
    <xf numFmtId="43" fontId="49" fillId="21" borderId="1" xfId="1" applyFont="1" applyFill="1" applyBorder="1" applyAlignment="1">
      <alignment vertical="center" wrapText="1"/>
    </xf>
    <xf numFmtId="0" fontId="50" fillId="21" borderId="3" xfId="0" applyFont="1" applyFill="1" applyBorder="1" applyAlignment="1">
      <alignment horizontal="left" vertical="center"/>
    </xf>
    <xf numFmtId="0" fontId="48" fillId="21" borderId="1" xfId="0" applyFont="1" applyFill="1" applyBorder="1" applyAlignment="1">
      <alignment vertical="top" wrapText="1"/>
    </xf>
    <xf numFmtId="0" fontId="49" fillId="21" borderId="1" xfId="0" applyFont="1" applyFill="1" applyBorder="1" applyAlignment="1">
      <alignment vertical="top" wrapText="1"/>
    </xf>
    <xf numFmtId="0" fontId="27" fillId="21" borderId="1" xfId="0" applyFont="1" applyFill="1" applyBorder="1" applyAlignment="1">
      <alignment vertical="top" wrapText="1"/>
    </xf>
    <xf numFmtId="43" fontId="48" fillId="21" borderId="1" xfId="0" applyNumberFormat="1" applyFont="1" applyFill="1" applyBorder="1" applyAlignment="1">
      <alignment vertical="top" wrapText="1"/>
    </xf>
    <xf numFmtId="0" fontId="18" fillId="22" borderId="9" xfId="0" applyFont="1" applyFill="1" applyBorder="1" applyAlignment="1">
      <alignment vertical="center"/>
    </xf>
    <xf numFmtId="0" fontId="26" fillId="22" borderId="9" xfId="0" applyFont="1" applyFill="1" applyBorder="1" applyAlignment="1">
      <alignment vertical="center"/>
    </xf>
    <xf numFmtId="0" fontId="50" fillId="19" borderId="9" xfId="0" applyFont="1" applyFill="1" applyBorder="1" applyAlignment="1">
      <alignment vertical="center"/>
    </xf>
    <xf numFmtId="0" fontId="33" fillId="19" borderId="9" xfId="0" applyFont="1" applyFill="1" applyBorder="1" applyAlignment="1">
      <alignment vertical="center"/>
    </xf>
    <xf numFmtId="0" fontId="50" fillId="19" borderId="2" xfId="0" applyFont="1" applyFill="1" applyBorder="1" applyAlignment="1">
      <alignment vertical="center"/>
    </xf>
    <xf numFmtId="0" fontId="33" fillId="19" borderId="2" xfId="0" applyFont="1" applyFill="1" applyBorder="1" applyAlignment="1">
      <alignment horizontal="left" vertical="center"/>
    </xf>
    <xf numFmtId="0" fontId="50" fillId="19" borderId="2" xfId="0" applyFont="1" applyFill="1" applyBorder="1" applyAlignment="1">
      <alignment horizontal="left" vertical="center"/>
    </xf>
    <xf numFmtId="0" fontId="50" fillId="19" borderId="8" xfId="0" applyFont="1" applyFill="1" applyBorder="1" applyAlignment="1">
      <alignment vertical="center"/>
    </xf>
    <xf numFmtId="0" fontId="50" fillId="24" borderId="1" xfId="0" applyFont="1" applyFill="1" applyBorder="1" applyAlignment="1">
      <alignment horizontal="center" vertical="center" wrapText="1"/>
    </xf>
    <xf numFmtId="0" fontId="19" fillId="19" borderId="33" xfId="0" applyFont="1" applyFill="1" applyBorder="1"/>
    <xf numFmtId="0" fontId="33" fillId="19" borderId="2" xfId="0" applyFont="1" applyFill="1" applyBorder="1" applyAlignment="1">
      <alignment horizontal="left"/>
    </xf>
    <xf numFmtId="0" fontId="24" fillId="19" borderId="2" xfId="0" applyFont="1" applyFill="1" applyBorder="1" applyAlignment="1">
      <alignment vertical="top" wrapText="1"/>
    </xf>
    <xf numFmtId="0" fontId="18" fillId="22" borderId="8" xfId="0" applyFont="1" applyFill="1" applyBorder="1" applyAlignment="1">
      <alignment vertical="center"/>
    </xf>
    <xf numFmtId="0" fontId="26" fillId="22" borderId="9" xfId="0" applyNumberFormat="1" applyFont="1" applyFill="1" applyBorder="1" applyAlignment="1">
      <alignment horizontal="left" vertical="center"/>
    </xf>
    <xf numFmtId="0" fontId="33" fillId="19" borderId="6" xfId="0" applyFont="1" applyFill="1" applyBorder="1" applyAlignment="1">
      <alignment horizontal="left" vertical="center"/>
    </xf>
    <xf numFmtId="0" fontId="50" fillId="25" borderId="8" xfId="0" applyFont="1" applyFill="1" applyBorder="1" applyAlignment="1">
      <alignment horizontal="left" vertical="center"/>
    </xf>
    <xf numFmtId="0" fontId="50" fillId="25" borderId="9" xfId="0" applyFont="1" applyFill="1" applyBorder="1" applyAlignment="1">
      <alignment horizontal="left" vertical="center"/>
    </xf>
    <xf numFmtId="0" fontId="33" fillId="25" borderId="9" xfId="0" applyFont="1" applyFill="1" applyBorder="1" applyAlignment="1">
      <alignment horizontal="left" vertical="center"/>
    </xf>
    <xf numFmtId="0" fontId="33" fillId="25" borderId="9" xfId="0" applyFont="1" applyFill="1" applyBorder="1" applyAlignment="1">
      <alignment horizontal="left"/>
    </xf>
    <xf numFmtId="0" fontId="33" fillId="9" borderId="7" xfId="0" applyFont="1" applyFill="1" applyBorder="1" applyAlignment="1">
      <alignment horizontal="left" vertical="center"/>
    </xf>
    <xf numFmtId="0" fontId="62" fillId="22" borderId="9" xfId="0" applyFont="1" applyFill="1" applyBorder="1" applyAlignment="1">
      <alignment vertical="center"/>
    </xf>
    <xf numFmtId="164" fontId="62" fillId="22" borderId="1" xfId="1" applyNumberFormat="1" applyFont="1" applyFill="1" applyBorder="1" applyAlignment="1">
      <alignment horizontal="left" vertical="center"/>
    </xf>
    <xf numFmtId="0" fontId="50" fillId="24" borderId="50" xfId="0" applyFont="1" applyFill="1" applyBorder="1" applyAlignment="1">
      <alignment horizontal="center" vertical="center"/>
    </xf>
    <xf numFmtId="0" fontId="50" fillId="23" borderId="38" xfId="0" applyFont="1" applyFill="1" applyBorder="1" applyAlignment="1">
      <alignment vertical="center"/>
    </xf>
    <xf numFmtId="0" fontId="50" fillId="23" borderId="0" xfId="0" applyFont="1" applyFill="1" applyBorder="1" applyAlignment="1">
      <alignment vertical="center"/>
    </xf>
    <xf numFmtId="0" fontId="50" fillId="23" borderId="0" xfId="0" applyFont="1" applyFill="1" applyBorder="1" applyAlignment="1">
      <alignment horizontal="left" vertical="center"/>
    </xf>
    <xf numFmtId="0" fontId="33" fillId="23" borderId="0" xfId="0" applyFont="1" applyFill="1" applyBorder="1" applyAlignment="1">
      <alignment vertical="center"/>
    </xf>
    <xf numFmtId="0" fontId="33" fillId="23" borderId="37" xfId="0" applyFont="1" applyFill="1" applyBorder="1" applyAlignment="1">
      <alignment horizontal="left" vertical="center"/>
    </xf>
    <xf numFmtId="0" fontId="50" fillId="24" borderId="8" xfId="0" applyFont="1" applyFill="1" applyBorder="1" applyAlignment="1">
      <alignment vertical="center"/>
    </xf>
    <xf numFmtId="0" fontId="50" fillId="24" borderId="9" xfId="0" applyFont="1" applyFill="1" applyBorder="1" applyAlignment="1">
      <alignment vertical="center"/>
    </xf>
    <xf numFmtId="0" fontId="50" fillId="24" borderId="9" xfId="0" applyFont="1" applyFill="1" applyBorder="1" applyAlignment="1">
      <alignment horizontal="left" vertical="center"/>
    </xf>
    <xf numFmtId="0" fontId="33" fillId="24" borderId="9" xfId="0" applyFont="1" applyFill="1" applyBorder="1" applyAlignment="1">
      <alignment vertical="center"/>
    </xf>
    <xf numFmtId="0" fontId="33" fillId="24" borderId="9" xfId="0" applyFont="1" applyFill="1" applyBorder="1" applyAlignment="1">
      <alignment horizontal="left" vertical="center"/>
    </xf>
    <xf numFmtId="0" fontId="33" fillId="24" borderId="7" xfId="0" applyFont="1" applyFill="1" applyBorder="1" applyAlignment="1">
      <alignment horizontal="left" vertical="center"/>
    </xf>
    <xf numFmtId="0" fontId="47" fillId="21" borderId="0" xfId="0" applyFont="1" applyFill="1" applyBorder="1" applyAlignment="1">
      <alignment horizontal="center" vertical="center"/>
    </xf>
    <xf numFmtId="0" fontId="19" fillId="19" borderId="9" xfId="0" applyFont="1" applyFill="1" applyBorder="1" applyAlignment="1">
      <alignment vertical="center"/>
    </xf>
    <xf numFmtId="0" fontId="39" fillId="0" borderId="1" xfId="0" applyFont="1" applyFill="1" applyBorder="1"/>
    <xf numFmtId="0" fontId="45" fillId="21" borderId="1" xfId="0" applyFont="1" applyFill="1" applyBorder="1" applyAlignment="1">
      <alignment horizontal="center" vertical="center"/>
    </xf>
    <xf numFmtId="164" fontId="40" fillId="19" borderId="7" xfId="1" applyNumberFormat="1" applyFont="1" applyFill="1" applyBorder="1" applyAlignment="1">
      <alignment horizontal="left" vertical="center"/>
    </xf>
    <xf numFmtId="164" fontId="40" fillId="19" borderId="1" xfId="1" applyNumberFormat="1" applyFont="1" applyFill="1" applyBorder="1" applyAlignment="1">
      <alignment horizontal="left" vertical="center"/>
    </xf>
    <xf numFmtId="0" fontId="50" fillId="8" borderId="9" xfId="0" applyFont="1" applyFill="1" applyBorder="1" applyAlignment="1">
      <alignment vertical="center"/>
    </xf>
    <xf numFmtId="164" fontId="48" fillId="8" borderId="7" xfId="1" applyNumberFormat="1" applyFont="1" applyFill="1" applyBorder="1" applyAlignment="1">
      <alignment vertical="center" wrapText="1"/>
    </xf>
    <xf numFmtId="164" fontId="48" fillId="8" borderId="1" xfId="1" applyNumberFormat="1" applyFont="1" applyFill="1" applyBorder="1" applyAlignment="1">
      <alignment vertical="center" wrapText="1"/>
    </xf>
    <xf numFmtId="0" fontId="50" fillId="8" borderId="14" xfId="0" applyFont="1" applyFill="1" applyBorder="1" applyAlignment="1">
      <alignment horizontal="left" vertical="center"/>
    </xf>
    <xf numFmtId="164" fontId="40" fillId="8" borderId="1" xfId="1" applyNumberFormat="1" applyFont="1" applyFill="1" applyBorder="1" applyAlignment="1">
      <alignment horizontal="left" vertical="center"/>
    </xf>
    <xf numFmtId="0" fontId="41" fillId="0" borderId="17" xfId="0" applyFont="1" applyFill="1" applyBorder="1" applyAlignment="1">
      <alignment horizontal="center" vertical="center" wrapText="1"/>
    </xf>
    <xf numFmtId="164" fontId="40" fillId="8" borderId="7" xfId="1" applyNumberFormat="1" applyFont="1" applyFill="1" applyBorder="1" applyAlignment="1">
      <alignment horizontal="left" vertical="center"/>
    </xf>
    <xf numFmtId="164" fontId="62" fillId="22" borderId="7" xfId="1" applyNumberFormat="1" applyFont="1" applyFill="1" applyBorder="1" applyAlignment="1">
      <alignment horizontal="left" vertical="center"/>
    </xf>
    <xf numFmtId="164" fontId="48" fillId="8" borderId="17" xfId="1" applyNumberFormat="1" applyFont="1" applyFill="1" applyBorder="1" applyAlignment="1">
      <alignment vertical="center" wrapText="1"/>
    </xf>
    <xf numFmtId="164" fontId="48" fillId="8" borderId="30" xfId="1" applyNumberFormat="1" applyFont="1" applyFill="1" applyBorder="1" applyAlignment="1">
      <alignment vertical="center" wrapText="1"/>
    </xf>
    <xf numFmtId="164" fontId="40" fillId="8" borderId="17" xfId="1" applyNumberFormat="1" applyFont="1" applyFill="1" applyBorder="1" applyAlignment="1">
      <alignment horizontal="left" vertical="center"/>
    </xf>
    <xf numFmtId="164" fontId="40" fillId="8" borderId="30" xfId="1" applyNumberFormat="1" applyFont="1" applyFill="1" applyBorder="1" applyAlignment="1">
      <alignment horizontal="left" vertical="center"/>
    </xf>
    <xf numFmtId="164" fontId="40" fillId="19" borderId="17" xfId="1" applyNumberFormat="1" applyFont="1" applyFill="1" applyBorder="1" applyAlignment="1">
      <alignment horizontal="left" vertical="center"/>
    </xf>
    <xf numFmtId="164" fontId="40" fillId="19" borderId="30" xfId="1" applyNumberFormat="1" applyFont="1" applyFill="1" applyBorder="1" applyAlignment="1">
      <alignment horizontal="left" vertical="center"/>
    </xf>
    <xf numFmtId="164" fontId="62" fillId="22" borderId="41" xfId="1" applyNumberFormat="1" applyFont="1" applyFill="1" applyBorder="1" applyAlignment="1">
      <alignment horizontal="left" vertical="center"/>
    </xf>
    <xf numFmtId="164" fontId="62" fillId="22" borderId="47" xfId="1" applyNumberFormat="1" applyFont="1" applyFill="1" applyBorder="1" applyAlignment="1">
      <alignment horizontal="left" vertical="center"/>
    </xf>
    <xf numFmtId="43" fontId="24" fillId="0" borderId="1" xfId="1" applyFont="1" applyBorder="1"/>
    <xf numFmtId="0" fontId="50" fillId="21" borderId="0" xfId="0" applyFont="1" applyFill="1" applyBorder="1" applyAlignment="1">
      <alignment horizontal="left" vertical="center"/>
    </xf>
    <xf numFmtId="0" fontId="50" fillId="21" borderId="9" xfId="0" applyFont="1" applyFill="1" applyBorder="1" applyAlignment="1">
      <alignment horizontal="left" vertical="center"/>
    </xf>
    <xf numFmtId="0" fontId="50" fillId="21" borderId="9" xfId="0" applyNumberFormat="1" applyFont="1" applyFill="1" applyBorder="1" applyAlignment="1">
      <alignment horizontal="center" vertical="center"/>
    </xf>
    <xf numFmtId="0" fontId="33" fillId="0" borderId="9" xfId="0" applyNumberFormat="1" applyFont="1" applyFill="1" applyBorder="1" applyAlignment="1">
      <alignment horizontal="center" vertical="center"/>
    </xf>
    <xf numFmtId="0" fontId="27" fillId="0" borderId="3" xfId="0" applyNumberFormat="1" applyFont="1" applyFill="1" applyBorder="1" applyAlignment="1">
      <alignment horizontal="center" vertical="top" wrapText="1"/>
    </xf>
    <xf numFmtId="0" fontId="28" fillId="0" borderId="3" xfId="0" applyNumberFormat="1" applyFont="1" applyFill="1" applyBorder="1" applyAlignment="1">
      <alignment horizontal="center" vertical="top" wrapText="1"/>
    </xf>
    <xf numFmtId="0" fontId="28" fillId="0" borderId="7" xfId="0" applyFont="1" applyFill="1" applyBorder="1" applyAlignment="1">
      <alignment vertical="top" wrapText="1"/>
    </xf>
    <xf numFmtId="0" fontId="47" fillId="0" borderId="1" xfId="0" applyFont="1" applyFill="1" applyBorder="1" applyAlignment="1">
      <alignment horizontal="left" vertical="center" wrapText="1"/>
    </xf>
    <xf numFmtId="0" fontId="31" fillId="15" borderId="41" xfId="0" applyFont="1" applyFill="1" applyBorder="1" applyAlignment="1">
      <alignment horizontal="left" vertical="center"/>
    </xf>
    <xf numFmtId="0" fontId="17" fillId="0" borderId="1" xfId="0" applyFont="1" applyBorder="1"/>
    <xf numFmtId="0" fontId="27" fillId="22" borderId="1" xfId="0" applyNumberFormat="1" applyFont="1" applyFill="1" applyBorder="1" applyAlignment="1">
      <alignment horizontal="center" vertical="top" wrapText="1"/>
    </xf>
    <xf numFmtId="0" fontId="28" fillId="22" borderId="1" xfId="0" applyNumberFormat="1" applyFont="1" applyFill="1" applyBorder="1" applyAlignment="1">
      <alignment horizontal="center" vertical="top" wrapText="1"/>
    </xf>
    <xf numFmtId="0" fontId="33" fillId="19" borderId="1" xfId="0" applyNumberFormat="1" applyFont="1" applyFill="1" applyBorder="1" applyAlignment="1">
      <alignment horizontal="center" vertical="center"/>
    </xf>
    <xf numFmtId="0" fontId="33" fillId="0" borderId="5" xfId="0" applyFont="1" applyFill="1" applyBorder="1" applyAlignment="1">
      <alignment horizontal="left" vertical="center"/>
    </xf>
    <xf numFmtId="0" fontId="33" fillId="0" borderId="5" xfId="0" applyNumberFormat="1" applyFont="1" applyFill="1" applyBorder="1" applyAlignment="1">
      <alignment horizontal="left" vertical="center"/>
    </xf>
    <xf numFmtId="0" fontId="24" fillId="8" borderId="17" xfId="0" applyNumberFormat="1" applyFont="1" applyFill="1" applyBorder="1" applyAlignment="1">
      <alignment horizontal="center" vertical="center" wrapText="1"/>
    </xf>
    <xf numFmtId="0" fontId="24" fillId="8" borderId="1" xfId="0" applyNumberFormat="1" applyFont="1" applyFill="1" applyBorder="1" applyAlignment="1">
      <alignment horizontal="center" vertical="center" wrapText="1"/>
    </xf>
    <xf numFmtId="0" fontId="24" fillId="8" borderId="30" xfId="0" applyNumberFormat="1" applyFont="1" applyFill="1" applyBorder="1" applyAlignment="1">
      <alignment horizontal="center" vertical="center" wrapText="1"/>
    </xf>
    <xf numFmtId="0" fontId="24" fillId="20" borderId="41" xfId="0" applyNumberFormat="1" applyFont="1" applyFill="1" applyBorder="1" applyAlignment="1">
      <alignment horizontal="center" vertical="center" wrapText="1"/>
    </xf>
    <xf numFmtId="0" fontId="24" fillId="20" borderId="47" xfId="0" applyNumberFormat="1" applyFont="1" applyFill="1" applyBorder="1" applyAlignment="1">
      <alignment horizontal="center" vertical="center" wrapText="1"/>
    </xf>
    <xf numFmtId="0" fontId="27" fillId="8" borderId="9" xfId="0" applyNumberFormat="1" applyFont="1" applyFill="1" applyBorder="1" applyAlignment="1">
      <alignment horizontal="center" vertical="top" wrapText="1"/>
    </xf>
    <xf numFmtId="0" fontId="28" fillId="8" borderId="9" xfId="0" applyNumberFormat="1" applyFont="1" applyFill="1" applyBorder="1" applyAlignment="1">
      <alignment horizontal="center" vertical="top" wrapText="1"/>
    </xf>
    <xf numFmtId="0" fontId="33" fillId="8" borderId="1" xfId="0" applyFont="1" applyFill="1" applyBorder="1" applyAlignment="1">
      <alignment horizontal="center" vertical="top" wrapText="1"/>
    </xf>
    <xf numFmtId="0" fontId="24" fillId="8" borderId="1" xfId="0" applyFont="1" applyFill="1" applyBorder="1"/>
    <xf numFmtId="0" fontId="24" fillId="8" borderId="1" xfId="0" applyNumberFormat="1" applyFont="1" applyFill="1" applyBorder="1" applyAlignment="1">
      <alignment horizontal="center"/>
    </xf>
    <xf numFmtId="0" fontId="39" fillId="8" borderId="1" xfId="0" applyFont="1" applyFill="1" applyBorder="1"/>
    <xf numFmtId="0" fontId="27" fillId="8" borderId="1" xfId="0" applyNumberFormat="1" applyFont="1" applyFill="1" applyBorder="1" applyAlignment="1">
      <alignment horizontal="center" vertical="top" wrapText="1"/>
    </xf>
    <xf numFmtId="0" fontId="28" fillId="8" borderId="1" xfId="0" applyNumberFormat="1" applyFont="1" applyFill="1" applyBorder="1" applyAlignment="1">
      <alignment horizontal="center" vertical="top" wrapText="1"/>
    </xf>
    <xf numFmtId="0" fontId="24" fillId="20" borderId="1" xfId="0" applyFont="1" applyFill="1" applyBorder="1"/>
    <xf numFmtId="0" fontId="24" fillId="20" borderId="1" xfId="0" applyNumberFormat="1" applyFont="1" applyFill="1" applyBorder="1" applyAlignment="1">
      <alignment horizontal="center"/>
    </xf>
    <xf numFmtId="0" fontId="17" fillId="20" borderId="1" xfId="0" applyFont="1" applyFill="1" applyBorder="1"/>
    <xf numFmtId="0" fontId="24" fillId="0" borderId="1" xfId="0" applyFont="1" applyFill="1" applyBorder="1" applyAlignment="1">
      <alignment horizontal="center"/>
    </xf>
    <xf numFmtId="0" fontId="24" fillId="0" borderId="1" xfId="0" applyFont="1" applyFill="1" applyBorder="1"/>
    <xf numFmtId="0" fontId="24" fillId="0" borderId="1" xfId="0" applyNumberFormat="1" applyFont="1" applyFill="1" applyBorder="1" applyAlignment="1">
      <alignment horizontal="center"/>
    </xf>
    <xf numFmtId="0" fontId="59" fillId="0" borderId="0" xfId="0" applyFont="1" applyAlignment="1">
      <alignment horizontal="center"/>
    </xf>
    <xf numFmtId="0" fontId="24" fillId="20" borderId="5" xfId="0" applyNumberFormat="1" applyFont="1" applyFill="1" applyBorder="1" applyAlignment="1">
      <alignment horizontal="center" vertical="center" wrapText="1"/>
    </xf>
    <xf numFmtId="0" fontId="33" fillId="0" borderId="38" xfId="0" applyFont="1" applyFill="1" applyBorder="1" applyAlignment="1">
      <alignment horizontal="center" vertical="center" wrapText="1"/>
    </xf>
    <xf numFmtId="0" fontId="59" fillId="0" borderId="0" xfId="0" applyFont="1" applyAlignment="1">
      <alignment horizontal="center"/>
    </xf>
    <xf numFmtId="0" fontId="24" fillId="0" borderId="4" xfId="0" applyFont="1" applyFill="1" applyBorder="1" applyAlignment="1">
      <alignment horizontal="left" vertical="center" wrapText="1"/>
    </xf>
    <xf numFmtId="0" fontId="24" fillId="8" borderId="4" xfId="0" applyFont="1" applyFill="1" applyBorder="1" applyAlignment="1">
      <alignment horizontal="left" vertical="center" wrapText="1"/>
    </xf>
    <xf numFmtId="0" fontId="24" fillId="0" borderId="4" xfId="0" applyNumberFormat="1" applyFont="1" applyFill="1" applyBorder="1" applyAlignment="1">
      <alignment horizontal="left" vertical="center" wrapText="1"/>
    </xf>
    <xf numFmtId="43" fontId="42" fillId="0" borderId="0" xfId="1" applyNumberFormat="1" applyFont="1" applyFill="1" applyBorder="1" applyAlignment="1">
      <alignment vertical="center" wrapText="1"/>
    </xf>
    <xf numFmtId="164" fontId="22" fillId="0" borderId="1" xfId="1" applyNumberFormat="1" applyFont="1" applyFill="1" applyBorder="1" applyAlignment="1">
      <alignment horizontal="right" vertical="center" wrapText="1"/>
    </xf>
    <xf numFmtId="164" fontId="23" fillId="0" borderId="1" xfId="1" applyNumberFormat="1" applyFont="1" applyFill="1" applyBorder="1" applyAlignment="1">
      <alignment horizontal="left" vertical="center" wrapText="1"/>
    </xf>
    <xf numFmtId="164" fontId="22" fillId="0" borderId="1" xfId="1" applyNumberFormat="1" applyFont="1" applyFill="1" applyBorder="1" applyAlignment="1">
      <alignment horizontal="left" vertical="center" wrapText="1"/>
    </xf>
    <xf numFmtId="164" fontId="22" fillId="0" borderId="30" xfId="1" applyNumberFormat="1" applyFont="1" applyBorder="1" applyAlignment="1">
      <alignment vertical="center" wrapText="1"/>
    </xf>
    <xf numFmtId="164" fontId="23" fillId="0" borderId="1" xfId="1" applyNumberFormat="1" applyFont="1" applyBorder="1" applyAlignment="1">
      <alignment vertical="center" wrapText="1"/>
    </xf>
    <xf numFmtId="164" fontId="22" fillId="0" borderId="1" xfId="1" applyNumberFormat="1" applyFont="1" applyBorder="1" applyAlignment="1">
      <alignment vertical="center" wrapText="1"/>
    </xf>
    <xf numFmtId="164" fontId="24" fillId="0" borderId="8" xfId="1" applyNumberFormat="1" applyFont="1" applyBorder="1"/>
    <xf numFmtId="164" fontId="22" fillId="0" borderId="5" xfId="1" applyNumberFormat="1" applyFont="1" applyFill="1" applyBorder="1" applyAlignment="1">
      <alignment horizontal="right" vertical="center" wrapText="1"/>
    </xf>
    <xf numFmtId="164" fontId="23" fillId="0" borderId="8" xfId="1" applyNumberFormat="1" applyFont="1" applyBorder="1" applyAlignment="1">
      <alignment vertical="center" wrapText="1"/>
    </xf>
    <xf numFmtId="164" fontId="48" fillId="14" borderId="1" xfId="1" applyNumberFormat="1" applyFont="1" applyFill="1" applyBorder="1" applyAlignment="1">
      <alignment vertical="center" wrapText="1"/>
    </xf>
    <xf numFmtId="164" fontId="48" fillId="14" borderId="7" xfId="1" applyNumberFormat="1" applyFont="1" applyFill="1" applyBorder="1" applyAlignment="1">
      <alignment vertical="center" wrapText="1"/>
    </xf>
    <xf numFmtId="164" fontId="22" fillId="0" borderId="1" xfId="1" applyNumberFormat="1" applyFont="1" applyFill="1" applyBorder="1" applyAlignment="1">
      <alignment vertical="center" wrapText="1"/>
    </xf>
    <xf numFmtId="164" fontId="48" fillId="4" borderId="1" xfId="1" applyNumberFormat="1" applyFont="1" applyFill="1" applyBorder="1" applyAlignment="1">
      <alignment vertical="center" wrapText="1"/>
    </xf>
    <xf numFmtId="164" fontId="24" fillId="0" borderId="1" xfId="1" applyNumberFormat="1" applyFont="1" applyFill="1" applyBorder="1" applyAlignment="1">
      <alignment vertical="center" wrapText="1"/>
    </xf>
    <xf numFmtId="164" fontId="50" fillId="9" borderId="1" xfId="1" applyNumberFormat="1" applyFont="1" applyFill="1" applyBorder="1" applyAlignment="1">
      <alignment vertical="center"/>
    </xf>
    <xf numFmtId="164" fontId="50" fillId="9" borderId="8" xfId="1" applyNumberFormat="1" applyFont="1" applyFill="1" applyBorder="1" applyAlignment="1">
      <alignment vertical="center"/>
    </xf>
    <xf numFmtId="164" fontId="50" fillId="9" borderId="7" xfId="1" applyNumberFormat="1" applyFont="1" applyFill="1" applyBorder="1" applyAlignment="1">
      <alignment vertical="center"/>
    </xf>
    <xf numFmtId="164" fontId="55" fillId="14" borderId="1" xfId="1" applyNumberFormat="1" applyFont="1" applyFill="1" applyBorder="1"/>
    <xf numFmtId="164" fontId="24" fillId="0" borderId="1" xfId="1" applyNumberFormat="1" applyFont="1" applyFill="1" applyBorder="1" applyAlignment="1">
      <alignment horizontal="left" vertical="center" wrapText="1"/>
    </xf>
    <xf numFmtId="164" fontId="55" fillId="14" borderId="9" xfId="1" applyNumberFormat="1" applyFont="1" applyFill="1" applyBorder="1"/>
    <xf numFmtId="164" fontId="27" fillId="0" borderId="1" xfId="1" applyNumberFormat="1" applyFont="1" applyFill="1" applyBorder="1" applyAlignment="1">
      <alignment vertical="center" wrapText="1"/>
    </xf>
    <xf numFmtId="164" fontId="44" fillId="0" borderId="1" xfId="1" applyNumberFormat="1" applyFont="1" applyFill="1" applyBorder="1" applyAlignment="1">
      <alignment vertical="center" wrapText="1"/>
    </xf>
    <xf numFmtId="164" fontId="27" fillId="0" borderId="8" xfId="1" applyNumberFormat="1" applyFont="1" applyFill="1" applyBorder="1" applyAlignment="1">
      <alignment vertical="center" wrapText="1"/>
    </xf>
    <xf numFmtId="164" fontId="28" fillId="0" borderId="1" xfId="1" applyNumberFormat="1" applyFont="1" applyFill="1" applyBorder="1" applyAlignment="1">
      <alignment vertical="center" wrapText="1"/>
    </xf>
    <xf numFmtId="164" fontId="28" fillId="12" borderId="1" xfId="1" applyNumberFormat="1" applyFont="1" applyFill="1" applyBorder="1" applyAlignment="1">
      <alignment vertical="center" wrapText="1"/>
    </xf>
    <xf numFmtId="164" fontId="18" fillId="22" borderId="1" xfId="1" applyNumberFormat="1" applyFont="1" applyFill="1" applyBorder="1" applyAlignment="1">
      <alignment vertical="center" wrapText="1"/>
    </xf>
    <xf numFmtId="164" fontId="50" fillId="9" borderId="30" xfId="1" applyNumberFormat="1" applyFont="1" applyFill="1" applyBorder="1" applyAlignment="1">
      <alignment vertical="center"/>
    </xf>
    <xf numFmtId="164" fontId="25" fillId="0" borderId="1" xfId="1" applyNumberFormat="1" applyFont="1" applyFill="1" applyBorder="1" applyAlignment="1">
      <alignment horizontal="left" vertical="center" wrapText="1"/>
    </xf>
    <xf numFmtId="164" fontId="22" fillId="0" borderId="7" xfId="1" applyNumberFormat="1" applyFont="1" applyFill="1" applyBorder="1" applyAlignment="1">
      <alignment vertical="center" wrapText="1"/>
    </xf>
    <xf numFmtId="164" fontId="24" fillId="2" borderId="1" xfId="1" applyNumberFormat="1" applyFont="1" applyFill="1" applyBorder="1" applyAlignment="1">
      <alignment vertical="center"/>
    </xf>
    <xf numFmtId="164" fontId="25" fillId="0" borderId="1" xfId="1" applyNumberFormat="1" applyFont="1" applyBorder="1" applyAlignment="1">
      <alignment vertical="center" wrapText="1"/>
    </xf>
    <xf numFmtId="164" fontId="24" fillId="0" borderId="1" xfId="1" applyNumberFormat="1" applyFont="1" applyBorder="1" applyAlignment="1">
      <alignment vertical="center" wrapText="1"/>
    </xf>
    <xf numFmtId="164" fontId="49" fillId="4" borderId="1" xfId="1" applyNumberFormat="1" applyFont="1" applyFill="1" applyBorder="1" applyAlignment="1">
      <alignment vertical="center" wrapText="1"/>
    </xf>
    <xf numFmtId="164" fontId="48" fillId="14" borderId="17" xfId="1" applyNumberFormat="1" applyFont="1" applyFill="1" applyBorder="1" applyAlignment="1">
      <alignment vertical="center" wrapText="1"/>
    </xf>
    <xf numFmtId="164" fontId="48" fillId="14" borderId="30" xfId="1" applyNumberFormat="1" applyFont="1" applyFill="1" applyBorder="1" applyAlignment="1">
      <alignment vertical="center" wrapText="1"/>
    </xf>
    <xf numFmtId="164" fontId="23" fillId="0" borderId="8" xfId="1" applyNumberFormat="1" applyFont="1" applyFill="1" applyBorder="1" applyAlignment="1">
      <alignment horizontal="left" vertical="center" wrapText="1"/>
    </xf>
    <xf numFmtId="164" fontId="39" fillId="0" borderId="1" xfId="1" applyNumberFormat="1" applyFont="1" applyFill="1" applyBorder="1"/>
    <xf numFmtId="164" fontId="39" fillId="0" borderId="1" xfId="1" applyNumberFormat="1" applyFont="1" applyBorder="1"/>
    <xf numFmtId="164" fontId="39" fillId="0" borderId="8" xfId="1" applyNumberFormat="1" applyFont="1" applyBorder="1"/>
    <xf numFmtId="164" fontId="39" fillId="0" borderId="7" xfId="1" applyNumberFormat="1" applyFont="1" applyBorder="1"/>
    <xf numFmtId="164" fontId="22" fillId="0" borderId="8" xfId="1" applyNumberFormat="1" applyFont="1" applyBorder="1" applyAlignment="1">
      <alignment vertical="center" wrapText="1"/>
    </xf>
    <xf numFmtId="164" fontId="53" fillId="14" borderId="30" xfId="1" applyNumberFormat="1" applyFont="1" applyFill="1" applyBorder="1" applyAlignment="1">
      <alignment vertical="center" wrapText="1"/>
    </xf>
    <xf numFmtId="164" fontId="53" fillId="14" borderId="7" xfId="1" applyNumberFormat="1" applyFont="1" applyFill="1" applyBorder="1" applyAlignment="1">
      <alignment vertical="center" wrapText="1"/>
    </xf>
    <xf numFmtId="164" fontId="40" fillId="16" borderId="1" xfId="1" applyNumberFormat="1" applyFont="1" applyFill="1" applyBorder="1" applyAlignment="1">
      <alignment vertical="center"/>
    </xf>
    <xf numFmtId="164" fontId="48" fillId="21" borderId="1" xfId="1" applyNumberFormat="1" applyFont="1" applyFill="1" applyBorder="1" applyAlignment="1">
      <alignment vertical="center" wrapText="1"/>
    </xf>
    <xf numFmtId="164" fontId="49" fillId="21" borderId="1" xfId="1" applyNumberFormat="1" applyFont="1" applyFill="1" applyBorder="1" applyAlignment="1">
      <alignment vertical="center" wrapText="1"/>
    </xf>
    <xf numFmtId="164" fontId="48" fillId="21" borderId="30" xfId="1" applyNumberFormat="1" applyFont="1" applyFill="1" applyBorder="1" applyAlignment="1">
      <alignment vertical="center" wrapText="1"/>
    </xf>
    <xf numFmtId="164" fontId="48" fillId="21" borderId="7" xfId="1" applyNumberFormat="1" applyFont="1" applyFill="1" applyBorder="1" applyAlignment="1">
      <alignment vertical="center" wrapText="1"/>
    </xf>
    <xf numFmtId="164" fontId="27" fillId="0" borderId="17" xfId="1" applyNumberFormat="1" applyFont="1" applyFill="1" applyBorder="1" applyAlignment="1">
      <alignment vertical="center" wrapText="1"/>
    </xf>
    <xf numFmtId="164" fontId="27" fillId="0" borderId="7" xfId="1" applyNumberFormat="1" applyFont="1" applyFill="1" applyBorder="1" applyAlignment="1">
      <alignment vertical="center" wrapText="1"/>
    </xf>
    <xf numFmtId="164" fontId="50" fillId="9" borderId="17" xfId="1" applyNumberFormat="1" applyFont="1" applyFill="1" applyBorder="1" applyAlignment="1">
      <alignment horizontal="center" vertical="center"/>
    </xf>
    <xf numFmtId="164" fontId="23" fillId="0" borderId="8" xfId="1" applyNumberFormat="1" applyFont="1" applyFill="1" applyBorder="1" applyAlignment="1">
      <alignment vertical="center" wrapText="1"/>
    </xf>
    <xf numFmtId="164" fontId="51" fillId="14" borderId="1" xfId="1" applyNumberFormat="1" applyFont="1" applyFill="1" applyBorder="1" applyAlignment="1">
      <alignment vertical="center" wrapText="1"/>
    </xf>
    <xf numFmtId="164" fontId="46" fillId="4" borderId="1" xfId="1" applyNumberFormat="1" applyFont="1" applyFill="1" applyBorder="1" applyAlignment="1">
      <alignment vertical="center" wrapText="1"/>
    </xf>
    <xf numFmtId="164" fontId="31" fillId="14" borderId="30" xfId="1" applyNumberFormat="1" applyFont="1" applyFill="1" applyBorder="1" applyAlignment="1">
      <alignment vertical="center" wrapText="1"/>
    </xf>
    <xf numFmtId="164" fontId="50" fillId="4" borderId="17" xfId="1" applyNumberFormat="1" applyFont="1" applyFill="1" applyBorder="1" applyAlignment="1">
      <alignment vertical="center" wrapText="1"/>
    </xf>
    <xf numFmtId="164" fontId="50" fillId="4" borderId="7" xfId="1" applyNumberFormat="1" applyFont="1" applyFill="1" applyBorder="1" applyAlignment="1">
      <alignment vertical="center" wrapText="1"/>
    </xf>
    <xf numFmtId="164" fontId="48" fillId="21" borderId="1" xfId="1" applyNumberFormat="1" applyFont="1" applyFill="1" applyBorder="1" applyAlignment="1">
      <alignment vertical="top" wrapText="1"/>
    </xf>
    <xf numFmtId="164" fontId="48" fillId="21" borderId="8" xfId="1" applyNumberFormat="1" applyFont="1" applyFill="1" applyBorder="1" applyAlignment="1">
      <alignment vertical="top" wrapText="1"/>
    </xf>
    <xf numFmtId="164" fontId="48" fillId="21" borderId="30" xfId="1" applyNumberFormat="1" applyFont="1" applyFill="1" applyBorder="1" applyAlignment="1">
      <alignment vertical="top" wrapText="1"/>
    </xf>
    <xf numFmtId="164" fontId="48" fillId="21" borderId="8" xfId="1" applyNumberFormat="1" applyFont="1" applyFill="1" applyBorder="1" applyAlignment="1">
      <alignment horizontal="center" vertical="top" wrapText="1"/>
    </xf>
    <xf numFmtId="164" fontId="33" fillId="12" borderId="1" xfId="1" applyNumberFormat="1" applyFont="1" applyFill="1" applyBorder="1" applyAlignment="1">
      <alignment vertical="center" wrapText="1"/>
    </xf>
    <xf numFmtId="164" fontId="28" fillId="12" borderId="8" xfId="1" applyNumberFormat="1" applyFont="1" applyFill="1" applyBorder="1" applyAlignment="1">
      <alignment vertical="center" wrapText="1"/>
    </xf>
    <xf numFmtId="164" fontId="33" fillId="12" borderId="17" xfId="1" applyNumberFormat="1" applyFont="1" applyFill="1" applyBorder="1" applyAlignment="1">
      <alignment vertical="center"/>
    </xf>
    <xf numFmtId="164" fontId="61" fillId="22" borderId="1" xfId="1" applyNumberFormat="1" applyFont="1" applyFill="1" applyBorder="1" applyAlignment="1">
      <alignment vertical="center" wrapText="1"/>
    </xf>
    <xf numFmtId="164" fontId="61" fillId="22" borderId="8" xfId="1" applyNumberFormat="1" applyFont="1" applyFill="1" applyBorder="1" applyAlignment="1">
      <alignment vertical="center" wrapText="1"/>
    </xf>
    <xf numFmtId="164" fontId="23" fillId="0" borderId="0" xfId="1" applyNumberFormat="1" applyFont="1" applyFill="1" applyBorder="1" applyAlignment="1">
      <alignment vertical="center" wrapText="1"/>
    </xf>
    <xf numFmtId="164" fontId="25" fillId="0" borderId="0" xfId="1" applyNumberFormat="1" applyFont="1" applyFill="1" applyBorder="1" applyAlignment="1">
      <alignment vertical="center"/>
    </xf>
    <xf numFmtId="164" fontId="50" fillId="24" borderId="1" xfId="1" applyNumberFormat="1" applyFont="1" applyFill="1" applyBorder="1" applyAlignment="1">
      <alignment horizontal="center" vertical="center" wrapText="1"/>
    </xf>
    <xf numFmtId="164" fontId="50" fillId="24" borderId="8" xfId="1" applyNumberFormat="1" applyFont="1" applyFill="1" applyBorder="1" applyAlignment="1">
      <alignment horizontal="center" vertical="center" wrapText="1"/>
    </xf>
    <xf numFmtId="164" fontId="50" fillId="24" borderId="22" xfId="1" applyNumberFormat="1" applyFont="1" applyFill="1" applyBorder="1" applyAlignment="1">
      <alignment horizontal="center" vertical="center" wrapText="1"/>
    </xf>
    <xf numFmtId="164" fontId="50" fillId="24" borderId="28" xfId="1" applyNumberFormat="1" applyFont="1" applyFill="1" applyBorder="1" applyAlignment="1">
      <alignment horizontal="center" vertical="center" wrapText="1"/>
    </xf>
    <xf numFmtId="164" fontId="50" fillId="24" borderId="7" xfId="1" applyNumberFormat="1" applyFont="1" applyFill="1" applyBorder="1" applyAlignment="1">
      <alignment horizontal="center" vertical="center" wrapText="1"/>
    </xf>
    <xf numFmtId="164" fontId="24" fillId="0" borderId="0" xfId="1" applyNumberFormat="1" applyFont="1" applyFill="1" applyBorder="1" applyAlignment="1">
      <alignment horizontal="left" vertical="center"/>
    </xf>
    <xf numFmtId="164" fontId="24" fillId="0" borderId="0" xfId="1" applyNumberFormat="1" applyFont="1" applyFill="1" applyBorder="1" applyAlignment="1">
      <alignment vertical="center" wrapText="1"/>
    </xf>
    <xf numFmtId="164" fontId="30" fillId="21" borderId="1" xfId="1" applyNumberFormat="1" applyFont="1" applyFill="1" applyBorder="1" applyAlignment="1">
      <alignment horizontal="left" vertical="center"/>
    </xf>
    <xf numFmtId="164" fontId="31" fillId="21" borderId="1" xfId="1" applyNumberFormat="1" applyFont="1" applyFill="1" applyBorder="1" applyAlignment="1">
      <alignment vertical="center"/>
    </xf>
    <xf numFmtId="164" fontId="24" fillId="0" borderId="0" xfId="1" applyNumberFormat="1" applyFont="1" applyAlignment="1">
      <alignment vertical="center"/>
    </xf>
    <xf numFmtId="164" fontId="31" fillId="21" borderId="1" xfId="1" applyNumberFormat="1" applyFont="1" applyFill="1" applyBorder="1" applyAlignment="1">
      <alignment vertical="center" wrapText="1"/>
    </xf>
    <xf numFmtId="0" fontId="41" fillId="0" borderId="19" xfId="0" applyFont="1" applyFill="1" applyBorder="1" applyAlignment="1">
      <alignment horizontal="left" vertical="center" wrapText="1"/>
    </xf>
    <xf numFmtId="0" fontId="43" fillId="0" borderId="39" xfId="0" applyFont="1" applyFill="1" applyBorder="1" applyAlignment="1">
      <alignment horizontal="center" vertical="center" wrapText="1"/>
    </xf>
    <xf numFmtId="0" fontId="33" fillId="0" borderId="19" xfId="0" applyFont="1" applyFill="1" applyBorder="1" applyAlignment="1">
      <alignment horizontal="left" vertical="center"/>
    </xf>
    <xf numFmtId="43" fontId="22" fillId="0" borderId="39" xfId="1" applyFont="1" applyBorder="1" applyAlignment="1">
      <alignment vertical="center" wrapText="1"/>
    </xf>
    <xf numFmtId="0" fontId="24" fillId="0" borderId="19" xfId="0" applyFont="1" applyBorder="1" applyAlignment="1">
      <alignment horizontal="left"/>
    </xf>
    <xf numFmtId="0" fontId="24" fillId="0" borderId="0" xfId="0" applyFont="1" applyFill="1" applyBorder="1" applyAlignment="1">
      <alignment horizontal="left" vertical="center"/>
    </xf>
    <xf numFmtId="0" fontId="39" fillId="0" borderId="0" xfId="0" applyFont="1" applyBorder="1"/>
    <xf numFmtId="43" fontId="24" fillId="0" borderId="0" xfId="1" applyFont="1" applyBorder="1"/>
    <xf numFmtId="43" fontId="24" fillId="0" borderId="56" xfId="1" applyFont="1" applyBorder="1"/>
    <xf numFmtId="0" fontId="17" fillId="0" borderId="36" xfId="0" applyFont="1" applyBorder="1" applyAlignment="1">
      <alignment horizontal="center" vertical="center" wrapText="1"/>
    </xf>
    <xf numFmtId="0" fontId="0" fillId="0" borderId="56" xfId="0" applyBorder="1"/>
    <xf numFmtId="0" fontId="33" fillId="12" borderId="17" xfId="0" applyFont="1" applyFill="1" applyBorder="1" applyAlignment="1">
      <alignment horizontal="left" vertical="center"/>
    </xf>
    <xf numFmtId="0" fontId="33" fillId="0" borderId="17" xfId="0" applyFont="1" applyFill="1" applyBorder="1" applyAlignment="1">
      <alignment horizontal="left" vertical="center"/>
    </xf>
    <xf numFmtId="0" fontId="33" fillId="21" borderId="0" xfId="0" applyFont="1" applyFill="1" applyBorder="1" applyAlignment="1">
      <alignment horizontal="left" vertical="center"/>
    </xf>
    <xf numFmtId="0" fontId="31" fillId="15" borderId="53" xfId="0" applyFont="1" applyFill="1" applyBorder="1" applyAlignment="1">
      <alignment horizontal="left" vertical="center"/>
    </xf>
    <xf numFmtId="0" fontId="31" fillId="15" borderId="42" xfId="0" applyFont="1" applyFill="1" applyBorder="1" applyAlignment="1">
      <alignment horizontal="left" vertical="center"/>
    </xf>
    <xf numFmtId="0" fontId="31" fillId="15" borderId="45" xfId="0" applyFont="1" applyFill="1" applyBorder="1" applyAlignment="1">
      <alignment horizontal="left" vertical="center"/>
    </xf>
    <xf numFmtId="0" fontId="31" fillId="15" borderId="45" xfId="0" applyNumberFormat="1" applyFont="1" applyFill="1" applyBorder="1" applyAlignment="1">
      <alignment horizontal="center" vertical="center"/>
    </xf>
    <xf numFmtId="0" fontId="24" fillId="0" borderId="8" xfId="0" applyNumberFormat="1" applyFont="1" applyFill="1" applyBorder="1" applyAlignment="1">
      <alignment horizontal="center" vertical="center" wrapText="1"/>
    </xf>
    <xf numFmtId="43" fontId="22" fillId="0" borderId="24" xfId="1" applyFont="1" applyFill="1" applyBorder="1" applyAlignment="1">
      <alignment horizontal="right" vertical="center" wrapText="1"/>
    </xf>
    <xf numFmtId="164" fontId="18" fillId="22" borderId="42" xfId="1" applyNumberFormat="1" applyFont="1" applyFill="1" applyBorder="1" applyAlignment="1">
      <alignment vertical="center" wrapText="1"/>
    </xf>
    <xf numFmtId="164" fontId="50" fillId="19" borderId="1" xfId="1" applyNumberFormat="1" applyFont="1" applyFill="1" applyBorder="1" applyAlignment="1">
      <alignment vertical="center" wrapText="1"/>
    </xf>
    <xf numFmtId="164" fontId="50" fillId="0" borderId="1" xfId="1" applyNumberFormat="1" applyFont="1" applyBorder="1" applyAlignment="1">
      <alignment vertical="center"/>
    </xf>
    <xf numFmtId="164" fontId="50" fillId="21" borderId="42" xfId="1" applyNumberFormat="1" applyFont="1" applyFill="1" applyBorder="1" applyAlignment="1">
      <alignment vertical="center"/>
    </xf>
    <xf numFmtId="0" fontId="24" fillId="20" borderId="32" xfId="0" applyNumberFormat="1" applyFont="1" applyFill="1" applyBorder="1" applyAlignment="1">
      <alignment horizontal="center" vertical="center" wrapText="1"/>
    </xf>
    <xf numFmtId="0" fontId="24" fillId="20" borderId="35" xfId="0" applyNumberFormat="1" applyFont="1" applyFill="1" applyBorder="1" applyAlignment="1">
      <alignment horizontal="center" vertical="center" wrapText="1"/>
    </xf>
    <xf numFmtId="164" fontId="44" fillId="0" borderId="30" xfId="1" applyNumberFormat="1" applyFont="1" applyBorder="1" applyAlignment="1">
      <alignment vertical="center" wrapText="1"/>
    </xf>
    <xf numFmtId="164" fontId="25" fillId="0" borderId="4" xfId="1" applyNumberFormat="1" applyFont="1" applyFill="1" applyBorder="1" applyAlignment="1">
      <alignment vertical="center" wrapText="1"/>
    </xf>
    <xf numFmtId="164" fontId="17" fillId="0" borderId="0" xfId="0" applyNumberFormat="1" applyFont="1"/>
    <xf numFmtId="164" fontId="50" fillId="9" borderId="32" xfId="1" applyNumberFormat="1" applyFont="1" applyFill="1" applyBorder="1" applyAlignment="1">
      <alignment vertical="center"/>
    </xf>
    <xf numFmtId="164" fontId="50" fillId="9" borderId="35" xfId="1" applyNumberFormat="1" applyFont="1" applyFill="1" applyBorder="1" applyAlignment="1">
      <alignment vertical="center"/>
    </xf>
    <xf numFmtId="43" fontId="27" fillId="0" borderId="3" xfId="1" applyFont="1" applyFill="1" applyBorder="1" applyAlignment="1">
      <alignment vertical="center" wrapText="1"/>
    </xf>
    <xf numFmtId="43" fontId="27" fillId="0" borderId="24" xfId="1" applyFont="1" applyFill="1" applyBorder="1" applyAlignment="1">
      <alignment vertical="center" wrapText="1"/>
    </xf>
    <xf numFmtId="0" fontId="27" fillId="0" borderId="8" xfId="0" applyNumberFormat="1" applyFont="1" applyFill="1" applyBorder="1" applyAlignment="1">
      <alignment horizontal="center" vertical="top" wrapText="1"/>
    </xf>
    <xf numFmtId="43" fontId="22" fillId="0" borderId="24" xfId="1" applyFont="1" applyFill="1" applyBorder="1" applyAlignment="1">
      <alignment vertical="center" wrapText="1"/>
    </xf>
    <xf numFmtId="0" fontId="39" fillId="0" borderId="0" xfId="0" applyFont="1" applyFill="1" applyBorder="1"/>
    <xf numFmtId="43" fontId="22" fillId="0" borderId="3" xfId="1" applyFont="1" applyFill="1" applyBorder="1" applyAlignment="1">
      <alignment horizontal="right" vertical="center" wrapText="1"/>
    </xf>
    <xf numFmtId="43" fontId="23" fillId="0" borderId="24" xfId="1" applyFont="1" applyBorder="1" applyAlignment="1">
      <alignment vertical="center" wrapText="1"/>
    </xf>
    <xf numFmtId="43" fontId="50" fillId="9" borderId="3" xfId="1" applyFont="1" applyFill="1" applyBorder="1" applyAlignment="1">
      <alignment vertical="center"/>
    </xf>
    <xf numFmtId="43" fontId="23" fillId="0" borderId="24" xfId="1" applyFont="1" applyFill="1" applyBorder="1" applyAlignment="1">
      <alignment horizontal="left" vertical="center" wrapText="1"/>
    </xf>
    <xf numFmtId="0" fontId="57" fillId="9" borderId="14" xfId="0" applyFont="1" applyFill="1" applyBorder="1" applyAlignment="1">
      <alignment horizontal="center" vertical="center" wrapText="1"/>
    </xf>
    <xf numFmtId="0" fontId="57" fillId="9" borderId="3" xfId="0" applyFont="1" applyFill="1" applyBorder="1" applyAlignment="1">
      <alignment horizontal="center" vertical="center" wrapText="1"/>
    </xf>
    <xf numFmtId="0" fontId="57" fillId="9" borderId="49" xfId="0" applyFont="1" applyFill="1" applyBorder="1" applyAlignment="1">
      <alignment horizontal="center" vertical="center" wrapText="1"/>
    </xf>
    <xf numFmtId="0" fontId="56" fillId="9" borderId="13" xfId="0" applyFont="1" applyFill="1" applyBorder="1" applyAlignment="1">
      <alignment horizontal="center" vertical="center" wrapText="1"/>
    </xf>
    <xf numFmtId="0" fontId="57" fillId="9" borderId="71" xfId="0" applyFont="1" applyFill="1" applyBorder="1" applyAlignment="1">
      <alignment horizontal="center" vertical="center" wrapText="1"/>
    </xf>
    <xf numFmtId="0" fontId="41" fillId="0" borderId="30" xfId="0" applyFont="1" applyFill="1" applyBorder="1" applyAlignment="1">
      <alignment horizontal="center" vertical="center" wrapText="1"/>
    </xf>
    <xf numFmtId="0" fontId="56" fillId="9" borderId="71" xfId="0" applyFont="1" applyFill="1" applyBorder="1" applyAlignment="1">
      <alignment horizontal="center" vertical="center" wrapText="1"/>
    </xf>
    <xf numFmtId="0" fontId="24" fillId="0" borderId="49" xfId="0" applyNumberFormat="1" applyFont="1" applyFill="1" applyBorder="1" applyAlignment="1">
      <alignment horizontal="center" vertical="center" wrapText="1"/>
    </xf>
    <xf numFmtId="164" fontId="22" fillId="0" borderId="35" xfId="1" applyNumberFormat="1" applyFont="1" applyBorder="1" applyAlignment="1">
      <alignment vertical="center" wrapText="1"/>
    </xf>
    <xf numFmtId="0" fontId="47" fillId="4" borderId="15" xfId="0" applyFont="1" applyFill="1" applyBorder="1" applyAlignment="1">
      <alignment horizontal="left" vertical="center" wrapText="1"/>
    </xf>
    <xf numFmtId="0" fontId="47" fillId="4" borderId="60" xfId="0" applyFont="1" applyFill="1" applyBorder="1" applyAlignment="1">
      <alignment horizontal="left" vertical="center" wrapText="1"/>
    </xf>
    <xf numFmtId="0" fontId="27" fillId="14" borderId="12" xfId="0" applyNumberFormat="1" applyFont="1" applyFill="1" applyBorder="1" applyAlignment="1">
      <alignment horizontal="center" vertical="top" wrapText="1"/>
    </xf>
    <xf numFmtId="43" fontId="48" fillId="14" borderId="60" xfId="1" applyFont="1" applyFill="1" applyBorder="1" applyAlignment="1">
      <alignment vertical="center" wrapText="1"/>
    </xf>
    <xf numFmtId="0" fontId="45" fillId="21" borderId="8" xfId="0" applyFont="1" applyFill="1" applyBorder="1" applyAlignment="1">
      <alignment horizontal="center" vertical="center"/>
    </xf>
    <xf numFmtId="0" fontId="33" fillId="0" borderId="2" xfId="0" applyFont="1" applyFill="1" applyBorder="1" applyAlignment="1">
      <alignment horizontal="left" vertical="center"/>
    </xf>
    <xf numFmtId="0" fontId="33" fillId="0" borderId="2" xfId="0" applyNumberFormat="1" applyFont="1" applyFill="1" applyBorder="1" applyAlignment="1">
      <alignment horizontal="left" vertical="center"/>
    </xf>
    <xf numFmtId="0" fontId="47" fillId="28" borderId="15" xfId="0" applyFont="1" applyFill="1" applyBorder="1" applyAlignment="1">
      <alignment horizontal="left" vertical="center" wrapText="1"/>
    </xf>
    <xf numFmtId="0" fontId="47" fillId="28" borderId="60" xfId="0" applyFont="1" applyFill="1" applyBorder="1" applyAlignment="1">
      <alignment horizontal="left" vertical="center" wrapText="1"/>
    </xf>
    <xf numFmtId="0" fontId="27" fillId="28" borderId="12" xfId="0" applyNumberFormat="1" applyFont="1" applyFill="1" applyBorder="1" applyAlignment="1">
      <alignment horizontal="center" vertical="top" wrapText="1"/>
    </xf>
    <xf numFmtId="43" fontId="49" fillId="28" borderId="60" xfId="1" applyFont="1" applyFill="1" applyBorder="1" applyAlignment="1">
      <alignment vertical="center" wrapText="1"/>
    </xf>
    <xf numFmtId="0" fontId="47" fillId="28" borderId="1" xfId="0" applyFont="1" applyFill="1" applyBorder="1" applyAlignment="1">
      <alignment horizontal="left" vertical="center" wrapText="1"/>
    </xf>
    <xf numFmtId="0" fontId="27" fillId="28" borderId="9" xfId="0" applyNumberFormat="1" applyFont="1" applyFill="1" applyBorder="1" applyAlignment="1">
      <alignment horizontal="center" vertical="top" wrapText="1"/>
    </xf>
    <xf numFmtId="43" fontId="49" fillId="28" borderId="4" xfId="1" applyFont="1" applyFill="1" applyBorder="1" applyAlignment="1">
      <alignment vertical="center" wrapText="1"/>
    </xf>
    <xf numFmtId="3" fontId="55" fillId="28" borderId="0" xfId="0" applyNumberFormat="1" applyFont="1" applyFill="1"/>
    <xf numFmtId="0" fontId="40" fillId="28" borderId="4" xfId="0" applyFont="1" applyFill="1" applyBorder="1" applyAlignment="1">
      <alignment horizontal="left" vertical="center" wrapText="1"/>
    </xf>
    <xf numFmtId="0" fontId="33" fillId="28" borderId="38" xfId="0" applyFont="1" applyFill="1" applyBorder="1" applyAlignment="1">
      <alignment horizontal="center" vertical="center" wrapText="1"/>
    </xf>
    <xf numFmtId="0" fontId="33" fillId="28" borderId="1" xfId="0" applyFont="1" applyFill="1" applyBorder="1" applyAlignment="1">
      <alignment horizontal="center" vertical="center" wrapText="1"/>
    </xf>
    <xf numFmtId="0" fontId="33" fillId="28" borderId="8" xfId="0" applyFont="1" applyFill="1" applyBorder="1" applyAlignment="1">
      <alignment horizontal="center" vertical="center" wrapText="1"/>
    </xf>
    <xf numFmtId="0" fontId="27" fillId="28" borderId="1" xfId="0" applyNumberFormat="1" applyFont="1" applyFill="1" applyBorder="1" applyAlignment="1">
      <alignment horizontal="center" vertical="top" wrapText="1"/>
    </xf>
    <xf numFmtId="0" fontId="52" fillId="28" borderId="37" xfId="0" applyFont="1" applyFill="1" applyBorder="1" applyAlignment="1">
      <alignment horizontal="left" vertical="top" wrapText="1"/>
    </xf>
    <xf numFmtId="43" fontId="48" fillId="28" borderId="4" xfId="1" applyFont="1" applyFill="1" applyBorder="1" applyAlignment="1">
      <alignment vertical="center" wrapText="1"/>
    </xf>
    <xf numFmtId="0" fontId="28" fillId="28" borderId="1" xfId="0" applyNumberFormat="1" applyFont="1" applyFill="1" applyBorder="1" applyAlignment="1">
      <alignment horizontal="center" vertical="top" wrapText="1"/>
    </xf>
    <xf numFmtId="0" fontId="40" fillId="28" borderId="5" xfId="0" applyFont="1" applyFill="1" applyBorder="1" applyAlignment="1">
      <alignment horizontal="left" vertical="center" wrapText="1"/>
    </xf>
    <xf numFmtId="0" fontId="33" fillId="28" borderId="33" xfId="0" applyFont="1" applyFill="1" applyBorder="1" applyAlignment="1">
      <alignment horizontal="center" vertical="center" wrapText="1"/>
    </xf>
    <xf numFmtId="0" fontId="52" fillId="28" borderId="6" xfId="0" applyFont="1" applyFill="1" applyBorder="1" applyAlignment="1">
      <alignment horizontal="left" vertical="top" wrapText="1"/>
    </xf>
    <xf numFmtId="43" fontId="49" fillId="28" borderId="5" xfId="1" applyFont="1" applyFill="1" applyBorder="1" applyAlignment="1">
      <alignment vertical="center" wrapText="1"/>
    </xf>
    <xf numFmtId="0" fontId="31" fillId="21" borderId="1" xfId="0" applyFont="1" applyFill="1" applyBorder="1" applyAlignment="1">
      <alignment horizontal="left" vertical="center"/>
    </xf>
    <xf numFmtId="0" fontId="31" fillId="21" borderId="5" xfId="0" applyFont="1" applyFill="1" applyBorder="1" applyAlignment="1">
      <alignment horizontal="left" vertical="center"/>
    </xf>
    <xf numFmtId="0" fontId="31" fillId="21" borderId="1" xfId="0" applyFont="1" applyFill="1" applyBorder="1" applyAlignment="1">
      <alignment vertical="top" wrapText="1"/>
    </xf>
    <xf numFmtId="43" fontId="31" fillId="21" borderId="1" xfId="1" applyFont="1" applyFill="1" applyBorder="1" applyAlignment="1">
      <alignment vertical="center" wrapText="1"/>
    </xf>
    <xf numFmtId="164" fontId="31" fillId="21" borderId="17" xfId="1" applyNumberFormat="1" applyFont="1" applyFill="1" applyBorder="1" applyAlignment="1">
      <alignment vertical="center" wrapText="1"/>
    </xf>
    <xf numFmtId="164" fontId="31" fillId="21" borderId="30" xfId="1" applyNumberFormat="1" applyFont="1" applyFill="1" applyBorder="1" applyAlignment="1">
      <alignment vertical="center" wrapText="1"/>
    </xf>
    <xf numFmtId="164" fontId="31" fillId="21" borderId="7" xfId="1" applyNumberFormat="1" applyFont="1" applyFill="1" applyBorder="1" applyAlignment="1">
      <alignment vertical="center" wrapText="1"/>
    </xf>
    <xf numFmtId="43" fontId="7" fillId="17" borderId="0" xfId="1" applyFont="1" applyFill="1"/>
    <xf numFmtId="43" fontId="70" fillId="0" borderId="0" xfId="0" applyNumberFormat="1" applyFont="1"/>
    <xf numFmtId="0" fontId="31" fillId="21" borderId="15" xfId="0" applyFont="1" applyFill="1" applyBorder="1" applyAlignment="1">
      <alignment horizontal="left" vertical="center"/>
    </xf>
    <xf numFmtId="0" fontId="31" fillId="21" borderId="60" xfId="0" applyFont="1" applyFill="1" applyBorder="1" applyAlignment="1">
      <alignment horizontal="left" vertical="center"/>
    </xf>
    <xf numFmtId="43" fontId="45" fillId="21" borderId="60" xfId="1" applyFont="1" applyFill="1" applyBorder="1" applyAlignment="1">
      <alignment vertical="center" wrapText="1"/>
    </xf>
    <xf numFmtId="164" fontId="31" fillId="21" borderId="73" xfId="1" applyNumberFormat="1" applyFont="1" applyFill="1" applyBorder="1" applyAlignment="1">
      <alignment vertical="center" wrapText="1"/>
    </xf>
    <xf numFmtId="164" fontId="31" fillId="21" borderId="10" xfId="1" applyNumberFormat="1" applyFont="1" applyFill="1" applyBorder="1" applyAlignment="1">
      <alignment vertical="center" wrapText="1"/>
    </xf>
    <xf numFmtId="164" fontId="31" fillId="21" borderId="61" xfId="1" applyNumberFormat="1" applyFont="1" applyFill="1" applyBorder="1" applyAlignment="1">
      <alignment vertical="center" wrapText="1"/>
    </xf>
    <xf numFmtId="164" fontId="31" fillId="21" borderId="70" xfId="1" applyNumberFormat="1" applyFont="1" applyFill="1" applyBorder="1" applyAlignment="1">
      <alignment vertical="center" wrapText="1"/>
    </xf>
    <xf numFmtId="0" fontId="31" fillId="0" borderId="8" xfId="0" applyFont="1" applyFill="1" applyBorder="1" applyAlignment="1">
      <alignment horizontal="left" vertical="center"/>
    </xf>
    <xf numFmtId="0" fontId="31" fillId="12" borderId="1" xfId="0" applyFont="1" applyFill="1" applyBorder="1" applyAlignment="1">
      <alignment horizontal="left" vertical="center"/>
    </xf>
    <xf numFmtId="0" fontId="31" fillId="12" borderId="9" xfId="0" applyNumberFormat="1" applyFont="1" applyFill="1" applyBorder="1" applyAlignment="1">
      <alignment horizontal="center" vertical="center"/>
    </xf>
    <xf numFmtId="0" fontId="31" fillId="12" borderId="7" xfId="0" applyNumberFormat="1" applyFont="1" applyFill="1" applyBorder="1" applyAlignment="1">
      <alignment horizontal="center" vertical="center"/>
    </xf>
    <xf numFmtId="0" fontId="31" fillId="12" borderId="1" xfId="0" applyFont="1" applyFill="1" applyBorder="1" applyAlignment="1">
      <alignment vertical="top" wrapText="1"/>
    </xf>
    <xf numFmtId="43" fontId="45" fillId="12" borderId="1" xfId="1" applyFont="1" applyFill="1" applyBorder="1" applyAlignment="1">
      <alignment vertical="center" wrapText="1"/>
    </xf>
    <xf numFmtId="164" fontId="45" fillId="12" borderId="1" xfId="1" applyNumberFormat="1" applyFont="1" applyFill="1" applyBorder="1" applyAlignment="1">
      <alignment vertical="center" wrapText="1"/>
    </xf>
    <xf numFmtId="164" fontId="45" fillId="12" borderId="17" xfId="1" applyNumberFormat="1" applyFont="1" applyFill="1" applyBorder="1" applyAlignment="1">
      <alignment vertical="center" wrapText="1"/>
    </xf>
    <xf numFmtId="164" fontId="45" fillId="12" borderId="30" xfId="1" applyNumberFormat="1" applyFont="1" applyFill="1" applyBorder="1" applyAlignment="1">
      <alignment vertical="center" wrapText="1"/>
    </xf>
    <xf numFmtId="164" fontId="45" fillId="12" borderId="7" xfId="1" applyNumberFormat="1" applyFont="1" applyFill="1" applyBorder="1" applyAlignment="1">
      <alignment vertical="center" wrapText="1"/>
    </xf>
    <xf numFmtId="0" fontId="31" fillId="12" borderId="0" xfId="0" applyFont="1" applyFill="1" applyBorder="1" applyAlignment="1">
      <alignment horizontal="left" vertical="center"/>
    </xf>
    <xf numFmtId="0" fontId="31" fillId="12" borderId="9" xfId="0" applyFont="1" applyFill="1" applyBorder="1" applyAlignment="1">
      <alignment horizontal="left" vertical="center"/>
    </xf>
    <xf numFmtId="164" fontId="30" fillId="5" borderId="7" xfId="1" applyNumberFormat="1" applyFont="1" applyFill="1" applyBorder="1" applyAlignment="1">
      <alignment horizontal="center" vertical="center"/>
    </xf>
    <xf numFmtId="0" fontId="62" fillId="22" borderId="1" xfId="0" applyFont="1" applyFill="1" applyBorder="1" applyAlignment="1">
      <alignment horizontal="left" vertical="center"/>
    </xf>
    <xf numFmtId="0" fontId="62" fillId="22" borderId="0" xfId="0" applyFont="1" applyFill="1" applyBorder="1" applyAlignment="1">
      <alignment horizontal="left" vertical="center"/>
    </xf>
    <xf numFmtId="0" fontId="62" fillId="22" borderId="9" xfId="0" applyFont="1" applyFill="1" applyBorder="1" applyAlignment="1">
      <alignment horizontal="left" vertical="center"/>
    </xf>
    <xf numFmtId="0" fontId="62" fillId="22" borderId="9" xfId="0" applyNumberFormat="1" applyFont="1" applyFill="1" applyBorder="1" applyAlignment="1">
      <alignment horizontal="center" vertical="center"/>
    </xf>
    <xf numFmtId="0" fontId="62" fillId="22" borderId="1" xfId="0" applyFont="1" applyFill="1" applyBorder="1" applyAlignment="1">
      <alignment vertical="top" wrapText="1"/>
    </xf>
    <xf numFmtId="43" fontId="62" fillId="22" borderId="1" xfId="1" applyFont="1" applyFill="1" applyBorder="1" applyAlignment="1">
      <alignment vertical="center" wrapText="1"/>
    </xf>
    <xf numFmtId="164" fontId="62" fillId="22" borderId="1" xfId="1" applyNumberFormat="1" applyFont="1" applyFill="1" applyBorder="1" applyAlignment="1">
      <alignment vertical="center" wrapText="1"/>
    </xf>
    <xf numFmtId="164" fontId="62" fillId="22" borderId="41" xfId="1" applyNumberFormat="1" applyFont="1" applyFill="1" applyBorder="1" applyAlignment="1">
      <alignment vertical="center" wrapText="1"/>
    </xf>
    <xf numFmtId="164" fontId="62" fillId="22" borderId="47" xfId="1" applyNumberFormat="1" applyFont="1" applyFill="1" applyBorder="1" applyAlignment="1">
      <alignment vertical="center" wrapText="1"/>
    </xf>
    <xf numFmtId="164" fontId="24" fillId="0" borderId="1" xfId="1" applyNumberFormat="1" applyFont="1" applyBorder="1"/>
    <xf numFmtId="164" fontId="39" fillId="0" borderId="30" xfId="1" applyNumberFormat="1" applyFont="1" applyBorder="1"/>
    <xf numFmtId="164" fontId="18" fillId="22" borderId="30" xfId="1" applyNumberFormat="1" applyFont="1" applyFill="1" applyBorder="1" applyAlignment="1">
      <alignment vertical="center" wrapText="1"/>
    </xf>
    <xf numFmtId="164" fontId="33" fillId="12" borderId="1" xfId="1" applyNumberFormat="1" applyFont="1" applyFill="1" applyBorder="1" applyAlignment="1">
      <alignment vertical="top" wrapText="1"/>
    </xf>
    <xf numFmtId="164" fontId="33" fillId="12" borderId="30" xfId="1" applyNumberFormat="1" applyFont="1" applyFill="1" applyBorder="1" applyAlignment="1">
      <alignment vertical="top" wrapText="1"/>
    </xf>
    <xf numFmtId="164" fontId="33" fillId="0" borderId="1" xfId="1" applyNumberFormat="1" applyFont="1" applyFill="1" applyBorder="1" applyAlignment="1">
      <alignment vertical="top" wrapText="1"/>
    </xf>
    <xf numFmtId="164" fontId="33" fillId="0" borderId="30" xfId="1" applyNumberFormat="1" applyFont="1" applyFill="1" applyBorder="1" applyAlignment="1">
      <alignment vertical="top" wrapText="1"/>
    </xf>
    <xf numFmtId="164" fontId="50" fillId="21" borderId="1" xfId="1" applyNumberFormat="1" applyFont="1" applyFill="1" applyBorder="1" applyAlignment="1">
      <alignment vertical="top" wrapText="1"/>
    </xf>
    <xf numFmtId="164" fontId="50" fillId="21" borderId="30" xfId="1" applyNumberFormat="1" applyFont="1" applyFill="1" applyBorder="1" applyAlignment="1">
      <alignment vertical="top" wrapText="1"/>
    </xf>
    <xf numFmtId="164" fontId="39" fillId="0" borderId="0" xfId="1" applyNumberFormat="1" applyFont="1" applyBorder="1"/>
    <xf numFmtId="164" fontId="39" fillId="0" borderId="56" xfId="1" applyNumberFormat="1" applyFont="1" applyBorder="1"/>
    <xf numFmtId="164" fontId="31" fillId="15" borderId="42" xfId="1" applyNumberFormat="1" applyFont="1" applyFill="1" applyBorder="1" applyAlignment="1">
      <alignment vertical="center" wrapText="1"/>
    </xf>
    <xf numFmtId="164" fontId="31" fillId="15" borderId="47" xfId="1" applyNumberFormat="1" applyFont="1" applyFill="1" applyBorder="1" applyAlignment="1">
      <alignment vertical="center" wrapText="1"/>
    </xf>
    <xf numFmtId="164" fontId="39" fillId="0" borderId="1" xfId="1" applyNumberFormat="1" applyFont="1" applyBorder="1" applyAlignment="1">
      <alignment vertical="top"/>
    </xf>
    <xf numFmtId="164" fontId="39" fillId="0" borderId="30" xfId="1" applyNumberFormat="1" applyFont="1" applyBorder="1" applyAlignment="1">
      <alignment vertical="top"/>
    </xf>
    <xf numFmtId="164" fontId="18" fillId="22" borderId="7" xfId="1" applyNumberFormat="1" applyFont="1" applyFill="1" applyBorder="1" applyAlignment="1">
      <alignment vertical="center" wrapText="1"/>
    </xf>
    <xf numFmtId="164" fontId="18" fillId="22" borderId="41" xfId="1" applyNumberFormat="1" applyFont="1" applyFill="1" applyBorder="1" applyAlignment="1">
      <alignment vertical="center" wrapText="1"/>
    </xf>
    <xf numFmtId="164" fontId="18" fillId="22" borderId="47" xfId="1" applyNumberFormat="1" applyFont="1" applyFill="1" applyBorder="1" applyAlignment="1">
      <alignment vertical="center" wrapText="1"/>
    </xf>
    <xf numFmtId="164" fontId="33" fillId="12" borderId="17" xfId="1" applyNumberFormat="1" applyFont="1" applyFill="1" applyBorder="1" applyAlignment="1">
      <alignment vertical="center" wrapText="1"/>
    </xf>
    <xf numFmtId="9" fontId="24" fillId="0" borderId="0" xfId="1" applyNumberFormat="1" applyFont="1" applyAlignment="1">
      <alignment vertical="center"/>
    </xf>
    <xf numFmtId="3" fontId="71" fillId="0" borderId="0" xfId="0" applyNumberFormat="1" applyFont="1"/>
    <xf numFmtId="43" fontId="24" fillId="0" borderId="0" xfId="1" applyFont="1" applyAlignment="1">
      <alignment horizontal="center" vertical="center"/>
    </xf>
    <xf numFmtId="164" fontId="24" fillId="0" borderId="0" xfId="1" applyNumberFormat="1" applyFont="1" applyAlignment="1">
      <alignment horizontal="center" vertical="center"/>
    </xf>
    <xf numFmtId="0" fontId="56" fillId="6" borderId="50" xfId="0" applyFont="1" applyFill="1" applyBorder="1" applyAlignment="1">
      <alignment horizontal="center" vertical="center" wrapText="1"/>
    </xf>
    <xf numFmtId="0" fontId="56" fillId="6" borderId="49" xfId="0" applyFont="1" applyFill="1" applyBorder="1" applyAlignment="1">
      <alignment horizontal="center" vertical="center" wrapText="1"/>
    </xf>
    <xf numFmtId="0" fontId="41" fillId="6" borderId="1" xfId="0" applyFont="1" applyFill="1" applyBorder="1" applyAlignment="1">
      <alignment horizontal="center" vertical="center" wrapText="1"/>
    </xf>
    <xf numFmtId="0" fontId="59" fillId="0" borderId="0" xfId="0" applyFont="1" applyAlignment="1">
      <alignment horizontal="center"/>
    </xf>
    <xf numFmtId="164" fontId="0" fillId="0" borderId="0" xfId="0" applyNumberFormat="1" applyFont="1"/>
    <xf numFmtId="43" fontId="45" fillId="12" borderId="1" xfId="1" applyNumberFormat="1" applyFont="1" applyFill="1" applyBorder="1" applyAlignment="1">
      <alignment vertical="center" wrapText="1"/>
    </xf>
    <xf numFmtId="164" fontId="40" fillId="0" borderId="1" xfId="1" applyNumberFormat="1" applyFont="1" applyBorder="1" applyAlignment="1">
      <alignment vertical="center"/>
    </xf>
    <xf numFmtId="0" fontId="27" fillId="0" borderId="5" xfId="0" applyNumberFormat="1" applyFont="1" applyFill="1" applyBorder="1" applyAlignment="1">
      <alignment horizontal="center" vertical="top" wrapText="1"/>
    </xf>
    <xf numFmtId="0" fontId="27" fillId="8" borderId="17" xfId="0" applyNumberFormat="1" applyFont="1" applyFill="1" applyBorder="1" applyAlignment="1">
      <alignment horizontal="center" vertical="top" wrapText="1"/>
    </xf>
    <xf numFmtId="0" fontId="27" fillId="8" borderId="30" xfId="0" applyNumberFormat="1" applyFont="1" applyFill="1" applyBorder="1" applyAlignment="1">
      <alignment horizontal="center" vertical="top" wrapText="1"/>
    </xf>
    <xf numFmtId="0" fontId="33" fillId="8" borderId="17" xfId="0" applyFont="1" applyFill="1" applyBorder="1" applyAlignment="1">
      <alignment horizontal="center" vertical="top" wrapText="1"/>
    </xf>
    <xf numFmtId="0" fontId="24" fillId="8" borderId="16" xfId="0" applyNumberFormat="1" applyFont="1" applyFill="1" applyBorder="1" applyAlignment="1">
      <alignment horizontal="center" vertical="center" wrapText="1"/>
    </xf>
    <xf numFmtId="0" fontId="24" fillId="8" borderId="28" xfId="0" applyNumberFormat="1" applyFont="1" applyFill="1" applyBorder="1" applyAlignment="1">
      <alignment horizontal="center" vertical="center" wrapText="1"/>
    </xf>
    <xf numFmtId="0" fontId="24" fillId="20" borderId="26" xfId="0" applyNumberFormat="1" applyFont="1" applyFill="1" applyBorder="1" applyAlignment="1">
      <alignment horizontal="center" vertical="center" wrapText="1"/>
    </xf>
    <xf numFmtId="0" fontId="24" fillId="20" borderId="33" xfId="0" applyNumberFormat="1" applyFont="1" applyFill="1" applyBorder="1" applyAlignment="1">
      <alignment horizontal="center" vertical="center" wrapText="1"/>
    </xf>
    <xf numFmtId="0" fontId="24" fillId="0" borderId="44" xfId="0" applyNumberFormat="1" applyFont="1" applyFill="1" applyBorder="1" applyAlignment="1">
      <alignment horizontal="center" vertical="center" wrapText="1"/>
    </xf>
    <xf numFmtId="0" fontId="27" fillId="4" borderId="1" xfId="0" applyNumberFormat="1" applyFont="1" applyFill="1" applyBorder="1" applyAlignment="1">
      <alignment horizontal="center" vertical="top" wrapText="1"/>
    </xf>
    <xf numFmtId="0" fontId="41" fillId="6" borderId="73" xfId="0" applyFont="1" applyFill="1" applyBorder="1" applyAlignment="1">
      <alignment horizontal="center" vertical="center" wrapText="1"/>
    </xf>
    <xf numFmtId="0" fontId="41" fillId="0" borderId="40" xfId="0" applyFont="1" applyFill="1" applyBorder="1" applyAlignment="1">
      <alignment horizontal="center" vertical="center" wrapText="1"/>
    </xf>
    <xf numFmtId="0" fontId="41" fillId="0" borderId="51" xfId="0" applyFont="1" applyFill="1" applyBorder="1" applyAlignment="1">
      <alignment horizontal="center" vertical="center" wrapText="1"/>
    </xf>
    <xf numFmtId="0" fontId="33" fillId="0" borderId="8" xfId="0" applyFont="1" applyFill="1" applyBorder="1" applyAlignment="1">
      <alignment horizontal="center" vertical="top" wrapText="1"/>
    </xf>
    <xf numFmtId="0" fontId="27" fillId="0" borderId="44" xfId="0" applyNumberFormat="1" applyFont="1" applyFill="1" applyBorder="1" applyAlignment="1">
      <alignment horizontal="center" vertical="top" wrapText="1"/>
    </xf>
    <xf numFmtId="0" fontId="21" fillId="0" borderId="7" xfId="0" applyFont="1" applyBorder="1" applyAlignment="1">
      <alignment horizontal="left" vertical="top" wrapText="1" indent="1"/>
    </xf>
    <xf numFmtId="0" fontId="21" fillId="0" borderId="6" xfId="0" applyFont="1" applyBorder="1" applyAlignment="1">
      <alignment horizontal="left" vertical="top" wrapText="1" indent="1"/>
    </xf>
    <xf numFmtId="0" fontId="47" fillId="4" borderId="7" xfId="0" applyFont="1" applyFill="1" applyBorder="1" applyAlignment="1">
      <alignment horizontal="left" vertical="center" wrapText="1"/>
    </xf>
    <xf numFmtId="0" fontId="27" fillId="22" borderId="2" xfId="0" applyNumberFormat="1" applyFont="1" applyFill="1" applyBorder="1" applyAlignment="1">
      <alignment horizontal="center" vertical="top" wrapText="1"/>
    </xf>
    <xf numFmtId="0" fontId="24" fillId="8" borderId="8" xfId="0" applyNumberFormat="1" applyFont="1" applyFill="1" applyBorder="1" applyAlignment="1">
      <alignment horizontal="center" vertical="center" wrapText="1"/>
    </xf>
    <xf numFmtId="0" fontId="28" fillId="0" borderId="8" xfId="0" applyFont="1" applyFill="1" applyBorder="1" applyAlignment="1">
      <alignment vertical="top" wrapText="1"/>
    </xf>
    <xf numFmtId="0" fontId="26" fillId="22" borderId="33" xfId="0" applyFont="1" applyFill="1" applyBorder="1" applyAlignment="1">
      <alignment horizontal="left" vertical="center"/>
    </xf>
    <xf numFmtId="0" fontId="26" fillId="22" borderId="2" xfId="0" applyFont="1" applyFill="1" applyBorder="1" applyAlignment="1">
      <alignment horizontal="left" vertical="center"/>
    </xf>
    <xf numFmtId="0" fontId="26" fillId="22" borderId="72" xfId="0" applyFont="1" applyFill="1" applyBorder="1" applyAlignment="1">
      <alignment horizontal="left" vertical="center"/>
    </xf>
    <xf numFmtId="0" fontId="26" fillId="22" borderId="66" xfId="0" applyFont="1" applyFill="1" applyBorder="1" applyAlignment="1">
      <alignment horizontal="left" vertical="center"/>
    </xf>
    <xf numFmtId="0" fontId="26" fillId="22" borderId="6" xfId="0" applyFont="1" applyFill="1" applyBorder="1" applyAlignment="1">
      <alignment horizontal="left" vertical="center"/>
    </xf>
    <xf numFmtId="0" fontId="26" fillId="22" borderId="5" xfId="0" applyFont="1" applyFill="1" applyBorder="1" applyAlignment="1">
      <alignment horizontal="left" vertical="center"/>
    </xf>
    <xf numFmtId="0" fontId="28" fillId="22" borderId="2" xfId="0" applyNumberFormat="1" applyFont="1" applyFill="1" applyBorder="1" applyAlignment="1">
      <alignment horizontal="center" vertical="top" wrapText="1"/>
    </xf>
    <xf numFmtId="0" fontId="41" fillId="6" borderId="59" xfId="0" applyNumberFormat="1" applyFont="1" applyFill="1" applyBorder="1" applyAlignment="1">
      <alignment horizontal="center" vertical="center" wrapText="1"/>
    </xf>
    <xf numFmtId="0" fontId="27" fillId="14" borderId="30" xfId="0" applyNumberFormat="1" applyFont="1" applyFill="1" applyBorder="1" applyAlignment="1">
      <alignment horizontal="center" vertical="top" wrapText="1"/>
    </xf>
    <xf numFmtId="0" fontId="24" fillId="8" borderId="24" xfId="0" applyNumberFormat="1" applyFont="1" applyFill="1" applyBorder="1" applyAlignment="1">
      <alignment horizontal="center" vertical="center" wrapText="1"/>
    </xf>
    <xf numFmtId="0" fontId="27" fillId="4" borderId="30" xfId="0" applyNumberFormat="1" applyFont="1" applyFill="1" applyBorder="1" applyAlignment="1">
      <alignment horizontal="center" vertical="top" wrapText="1"/>
    </xf>
    <xf numFmtId="0" fontId="27" fillId="4" borderId="42" xfId="0" applyNumberFormat="1" applyFont="1" applyFill="1" applyBorder="1" applyAlignment="1">
      <alignment horizontal="center" vertical="top" wrapText="1"/>
    </xf>
    <xf numFmtId="0" fontId="27" fillId="4" borderId="47" xfId="0" applyNumberFormat="1" applyFont="1" applyFill="1" applyBorder="1" applyAlignment="1">
      <alignment horizontal="center" vertical="top" wrapText="1"/>
    </xf>
    <xf numFmtId="0" fontId="21" fillId="0" borderId="6" xfId="0" applyFont="1" applyFill="1" applyBorder="1" applyAlignment="1">
      <alignment horizontal="left" vertical="top" wrapText="1" indent="1"/>
    </xf>
    <xf numFmtId="0" fontId="24" fillId="0" borderId="28" xfId="0" applyNumberFormat="1" applyFont="1" applyFill="1" applyBorder="1" applyAlignment="1">
      <alignment horizontal="center" vertical="center" wrapText="1"/>
    </xf>
    <xf numFmtId="0" fontId="27" fillId="14" borderId="17" xfId="0" applyNumberFormat="1" applyFont="1" applyFill="1" applyBorder="1" applyAlignment="1">
      <alignment horizontal="center" vertical="top" wrapText="1"/>
    </xf>
    <xf numFmtId="0" fontId="27" fillId="4" borderId="17" xfId="0" applyNumberFormat="1" applyFont="1" applyFill="1" applyBorder="1" applyAlignment="1">
      <alignment horizontal="center" vertical="top" wrapText="1"/>
    </xf>
    <xf numFmtId="0" fontId="27" fillId="4" borderId="41" xfId="0" applyNumberFormat="1" applyFont="1" applyFill="1" applyBorder="1" applyAlignment="1">
      <alignment horizontal="center" vertical="top" wrapText="1"/>
    </xf>
    <xf numFmtId="0" fontId="27" fillId="22" borderId="33" xfId="0" applyNumberFormat="1" applyFont="1" applyFill="1" applyBorder="1" applyAlignment="1">
      <alignment horizontal="center" vertical="top" wrapText="1"/>
    </xf>
    <xf numFmtId="0" fontId="18" fillId="22" borderId="7" xfId="0" applyFont="1" applyFill="1" applyBorder="1" applyAlignment="1">
      <alignment vertical="top" wrapText="1"/>
    </xf>
    <xf numFmtId="0" fontId="33" fillId="19" borderId="7" xfId="0" applyFont="1" applyFill="1" applyBorder="1" applyAlignment="1">
      <alignment vertical="top" wrapText="1"/>
    </xf>
    <xf numFmtId="0" fontId="19" fillId="0" borderId="7" xfId="0" applyFont="1" applyBorder="1" applyAlignment="1">
      <alignment vertical="center"/>
    </xf>
    <xf numFmtId="0" fontId="27" fillId="21" borderId="44" xfId="0" applyNumberFormat="1" applyFont="1" applyFill="1" applyBorder="1" applyAlignment="1">
      <alignment horizontal="center" vertical="top" wrapText="1"/>
    </xf>
    <xf numFmtId="0" fontId="19" fillId="21" borderId="43" xfId="0" applyFont="1" applyFill="1" applyBorder="1" applyAlignment="1">
      <alignment vertical="center"/>
    </xf>
    <xf numFmtId="0" fontId="24" fillId="20" borderId="49" xfId="0" applyNumberFormat="1" applyFont="1" applyFill="1" applyBorder="1" applyAlignment="1">
      <alignment horizontal="center" vertical="center" wrapText="1"/>
    </xf>
    <xf numFmtId="0" fontId="24" fillId="8" borderId="33" xfId="0" applyNumberFormat="1" applyFont="1" applyFill="1" applyBorder="1" applyAlignment="1">
      <alignment horizontal="center" vertical="center" wrapText="1"/>
    </xf>
    <xf numFmtId="0" fontId="24" fillId="20" borderId="8" xfId="0" applyNumberFormat="1" applyFont="1" applyFill="1" applyBorder="1" applyAlignment="1">
      <alignment horizontal="center" vertical="center" wrapText="1"/>
    </xf>
    <xf numFmtId="0" fontId="28" fillId="0" borderId="8" xfId="0" applyNumberFormat="1" applyFont="1" applyFill="1" applyBorder="1" applyAlignment="1">
      <alignment horizontal="center" vertical="top" wrapText="1"/>
    </xf>
    <xf numFmtId="0" fontId="28" fillId="0" borderId="44" xfId="0" applyNumberFormat="1" applyFont="1" applyFill="1" applyBorder="1" applyAlignment="1">
      <alignment horizontal="center" vertical="top" wrapText="1"/>
    </xf>
    <xf numFmtId="0" fontId="27" fillId="14" borderId="42" xfId="0" applyNumberFormat="1" applyFont="1" applyFill="1" applyBorder="1" applyAlignment="1">
      <alignment horizontal="center" vertical="top" wrapText="1"/>
    </xf>
    <xf numFmtId="0" fontId="27" fillId="14" borderId="8" xfId="0" applyNumberFormat="1" applyFont="1" applyFill="1" applyBorder="1" applyAlignment="1">
      <alignment horizontal="center" vertical="top" wrapText="1"/>
    </xf>
    <xf numFmtId="0" fontId="33" fillId="20" borderId="8" xfId="0" applyFont="1" applyFill="1" applyBorder="1" applyAlignment="1">
      <alignment horizontal="center" vertical="top" wrapText="1"/>
    </xf>
    <xf numFmtId="0" fontId="27" fillId="4" borderId="44" xfId="0" applyNumberFormat="1" applyFont="1" applyFill="1" applyBorder="1" applyAlignment="1">
      <alignment horizontal="center" vertical="top" wrapText="1"/>
    </xf>
    <xf numFmtId="0" fontId="33" fillId="8" borderId="1" xfId="0" applyFont="1" applyFill="1" applyBorder="1" applyAlignment="1">
      <alignment horizontal="center" vertical="center" wrapText="1"/>
    </xf>
    <xf numFmtId="0" fontId="27" fillId="8" borderId="1" xfId="0" applyNumberFormat="1" applyFont="1" applyFill="1" applyBorder="1" applyAlignment="1">
      <alignment horizontal="center" vertical="center" wrapText="1"/>
    </xf>
    <xf numFmtId="0" fontId="28" fillId="8" borderId="1" xfId="0" applyNumberFormat="1" applyFont="1" applyFill="1" applyBorder="1" applyAlignment="1">
      <alignment horizontal="center" vertical="center" wrapText="1"/>
    </xf>
    <xf numFmtId="0" fontId="24" fillId="0" borderId="35" xfId="0" applyNumberFormat="1" applyFont="1" applyFill="1" applyBorder="1" applyAlignment="1">
      <alignment horizontal="center" vertical="center" wrapText="1"/>
    </xf>
    <xf numFmtId="0" fontId="27" fillId="28" borderId="6" xfId="0" applyNumberFormat="1" applyFont="1" applyFill="1" applyBorder="1" applyAlignment="1">
      <alignment horizontal="center" vertical="top" wrapText="1"/>
    </xf>
    <xf numFmtId="0" fontId="27" fillId="14" borderId="4" xfId="0" applyNumberFormat="1" applyFont="1" applyFill="1" applyBorder="1" applyAlignment="1">
      <alignment horizontal="center" vertical="top" wrapText="1"/>
    </xf>
    <xf numFmtId="0" fontId="24" fillId="0" borderId="5" xfId="0" applyFont="1" applyFill="1" applyBorder="1" applyAlignment="1">
      <alignment horizontal="center"/>
    </xf>
    <xf numFmtId="0" fontId="33" fillId="24" borderId="50" xfId="0" applyFont="1" applyFill="1" applyBorder="1" applyAlignment="1">
      <alignment horizontal="left" vertical="center"/>
    </xf>
    <xf numFmtId="0" fontId="33" fillId="9" borderId="14" xfId="0" applyFont="1" applyFill="1" applyBorder="1" applyAlignment="1">
      <alignment horizontal="left" vertical="center"/>
    </xf>
    <xf numFmtId="0" fontId="24" fillId="8" borderId="3" xfId="0" applyNumberFormat="1" applyFont="1" applyFill="1" applyBorder="1" applyAlignment="1">
      <alignment horizontal="center" vertical="center" wrapText="1"/>
    </xf>
    <xf numFmtId="164" fontId="73" fillId="0" borderId="26" xfId="1" applyNumberFormat="1" applyFont="1" applyFill="1" applyBorder="1" applyAlignment="1">
      <alignment horizontal="left" vertical="center" wrapText="1"/>
    </xf>
    <xf numFmtId="164" fontId="30" fillId="0" borderId="16" xfId="1" applyNumberFormat="1" applyFont="1" applyFill="1" applyBorder="1" applyAlignment="1">
      <alignment horizontal="center" vertical="center"/>
    </xf>
    <xf numFmtId="164" fontId="29" fillId="0" borderId="28" xfId="1" applyNumberFormat="1" applyFont="1" applyBorder="1" applyAlignment="1">
      <alignment vertical="center" wrapText="1"/>
    </xf>
    <xf numFmtId="164" fontId="30" fillId="2" borderId="16" xfId="1" applyNumberFormat="1" applyFont="1" applyFill="1" applyBorder="1" applyAlignment="1">
      <alignment vertical="center"/>
    </xf>
    <xf numFmtId="164" fontId="30" fillId="0" borderId="28" xfId="1" applyNumberFormat="1" applyFont="1" applyBorder="1" applyAlignment="1">
      <alignment vertical="center"/>
    </xf>
    <xf numFmtId="164" fontId="30" fillId="0" borderId="8" xfId="1" applyNumberFormat="1" applyFont="1" applyBorder="1"/>
    <xf numFmtId="164" fontId="30" fillId="2" borderId="17" xfId="1" applyNumberFormat="1" applyFont="1" applyFill="1" applyBorder="1" applyAlignment="1">
      <alignment vertical="center"/>
    </xf>
    <xf numFmtId="164" fontId="30" fillId="0" borderId="30" xfId="1" applyNumberFormat="1" applyFont="1" applyBorder="1" applyAlignment="1">
      <alignment vertical="center"/>
    </xf>
    <xf numFmtId="164" fontId="30" fillId="0" borderId="44" xfId="1" applyNumberFormat="1" applyFont="1" applyBorder="1"/>
    <xf numFmtId="164" fontId="30" fillId="2" borderId="41" xfId="1" applyNumberFormat="1" applyFont="1" applyFill="1" applyBorder="1" applyAlignment="1">
      <alignment vertical="center"/>
    </xf>
    <xf numFmtId="164" fontId="30" fillId="0" borderId="47" xfId="1" applyNumberFormat="1" applyFont="1" applyBorder="1" applyAlignment="1">
      <alignment vertical="center"/>
    </xf>
    <xf numFmtId="164" fontId="30" fillId="0" borderId="26" xfId="1" applyNumberFormat="1" applyFont="1" applyBorder="1"/>
    <xf numFmtId="164" fontId="30" fillId="2" borderId="25" xfId="1" applyNumberFormat="1" applyFont="1" applyFill="1" applyBorder="1" applyAlignment="1">
      <alignment vertical="center"/>
    </xf>
    <xf numFmtId="164" fontId="30" fillId="2" borderId="7" xfId="1" applyNumberFormat="1" applyFont="1" applyFill="1" applyBorder="1" applyAlignment="1">
      <alignment vertical="center"/>
    </xf>
    <xf numFmtId="164" fontId="30" fillId="2" borderId="43" xfId="1" applyNumberFormat="1" applyFont="1" applyFill="1" applyBorder="1" applyAlignment="1">
      <alignment vertical="center"/>
    </xf>
    <xf numFmtId="164" fontId="72" fillId="0" borderId="44" xfId="1" applyNumberFormat="1" applyFont="1" applyBorder="1" applyAlignment="1">
      <alignment vertical="center" wrapText="1"/>
    </xf>
    <xf numFmtId="164" fontId="72" fillId="0" borderId="26" xfId="1" applyNumberFormat="1" applyFont="1" applyBorder="1" applyAlignment="1">
      <alignment vertical="center" wrapText="1"/>
    </xf>
    <xf numFmtId="164" fontId="72" fillId="0" borderId="8" xfId="1" applyNumberFormat="1" applyFont="1" applyBorder="1" applyAlignment="1">
      <alignment vertical="center" wrapText="1"/>
    </xf>
    <xf numFmtId="0" fontId="16" fillId="0" borderId="0" xfId="0" applyFont="1"/>
    <xf numFmtId="164" fontId="72" fillId="0" borderId="49" xfId="1" applyNumberFormat="1" applyFont="1" applyBorder="1" applyAlignment="1">
      <alignment vertical="center" wrapText="1"/>
    </xf>
    <xf numFmtId="164" fontId="30" fillId="2" borderId="14" xfId="1" applyNumberFormat="1" applyFont="1" applyFill="1" applyBorder="1" applyAlignment="1">
      <alignment vertical="center"/>
    </xf>
    <xf numFmtId="164" fontId="30" fillId="0" borderId="71" xfId="1" applyNumberFormat="1" applyFont="1" applyBorder="1" applyAlignment="1">
      <alignment vertical="center"/>
    </xf>
    <xf numFmtId="164" fontId="51" fillId="14" borderId="73" xfId="1" applyNumberFormat="1" applyFont="1" applyFill="1" applyBorder="1" applyAlignment="1">
      <alignment vertical="center" wrapText="1"/>
    </xf>
    <xf numFmtId="164" fontId="51" fillId="14" borderId="15" xfId="1" applyNumberFormat="1" applyFont="1" applyFill="1" applyBorder="1" applyAlignment="1">
      <alignment vertical="center" wrapText="1"/>
    </xf>
    <xf numFmtId="164" fontId="51" fillId="14" borderId="61" xfId="1" applyNumberFormat="1" applyFont="1" applyFill="1" applyBorder="1" applyAlignment="1">
      <alignment vertical="center" wrapText="1"/>
    </xf>
    <xf numFmtId="164" fontId="51" fillId="14" borderId="70" xfId="1" applyNumberFormat="1" applyFont="1" applyFill="1" applyBorder="1" applyAlignment="1">
      <alignment vertical="center" wrapText="1"/>
    </xf>
    <xf numFmtId="164" fontId="30" fillId="3" borderId="33" xfId="1" applyNumberFormat="1" applyFont="1" applyFill="1" applyBorder="1"/>
    <xf numFmtId="164" fontId="30" fillId="2" borderId="6" xfId="1" applyNumberFormat="1" applyFont="1" applyFill="1" applyBorder="1" applyAlignment="1">
      <alignment vertical="center"/>
    </xf>
    <xf numFmtId="164" fontId="30" fillId="0" borderId="35" xfId="1" applyNumberFormat="1" applyFont="1" applyBorder="1" applyAlignment="1">
      <alignment vertical="center"/>
    </xf>
    <xf numFmtId="164" fontId="30" fillId="3" borderId="8" xfId="1" applyNumberFormat="1" applyFont="1" applyFill="1" applyBorder="1"/>
    <xf numFmtId="164" fontId="30" fillId="3" borderId="44" xfId="1" applyNumberFormat="1" applyFont="1" applyFill="1" applyBorder="1"/>
    <xf numFmtId="164" fontId="30" fillId="3" borderId="26" xfId="1" applyNumberFormat="1" applyFont="1" applyFill="1" applyBorder="1"/>
    <xf numFmtId="164" fontId="30" fillId="3" borderId="49" xfId="1" applyNumberFormat="1" applyFont="1" applyFill="1" applyBorder="1"/>
    <xf numFmtId="164" fontId="51" fillId="28" borderId="73" xfId="1" applyNumberFormat="1" applyFont="1" applyFill="1" applyBorder="1" applyAlignment="1">
      <alignment vertical="center" wrapText="1"/>
    </xf>
    <xf numFmtId="164" fontId="51" fillId="28" borderId="10" xfId="1" applyNumberFormat="1" applyFont="1" applyFill="1" applyBorder="1" applyAlignment="1">
      <alignment vertical="center" wrapText="1"/>
    </xf>
    <xf numFmtId="164" fontId="51" fillId="28" borderId="61" xfId="1" applyNumberFormat="1" applyFont="1" applyFill="1" applyBorder="1" applyAlignment="1">
      <alignment vertical="center" wrapText="1"/>
    </xf>
    <xf numFmtId="164" fontId="51" fillId="28" borderId="70" xfId="1" applyNumberFormat="1" applyFont="1" applyFill="1" applyBorder="1" applyAlignment="1">
      <alignment vertical="center" wrapText="1"/>
    </xf>
    <xf numFmtId="164" fontId="76" fillId="0" borderId="33" xfId="1" applyNumberFormat="1" applyFont="1" applyFill="1" applyBorder="1" applyAlignment="1">
      <alignment vertical="center" wrapText="1"/>
    </xf>
    <xf numFmtId="164" fontId="30" fillId="0" borderId="32" xfId="1" applyNumberFormat="1" applyFont="1" applyFill="1" applyBorder="1" applyAlignment="1">
      <alignment horizontal="center" vertical="center"/>
    </xf>
    <xf numFmtId="164" fontId="29" fillId="0" borderId="35" xfId="1" applyNumberFormat="1" applyFont="1" applyBorder="1" applyAlignment="1">
      <alignment vertical="center" wrapText="1"/>
    </xf>
    <xf numFmtId="164" fontId="76" fillId="0" borderId="5" xfId="1" applyNumberFormat="1" applyFont="1" applyFill="1" applyBorder="1" applyAlignment="1">
      <alignment vertical="center"/>
    </xf>
    <xf numFmtId="164" fontId="31" fillId="9" borderId="3" xfId="1" applyNumberFormat="1" applyFont="1" applyFill="1" applyBorder="1" applyAlignment="1">
      <alignment vertical="center"/>
    </xf>
    <xf numFmtId="164" fontId="31" fillId="9" borderId="49" xfId="1" applyNumberFormat="1" applyFont="1" applyFill="1" applyBorder="1" applyAlignment="1">
      <alignment vertical="center"/>
    </xf>
    <xf numFmtId="164" fontId="30" fillId="9" borderId="13" xfId="1" applyNumberFormat="1" applyFont="1" applyFill="1" applyBorder="1" applyAlignment="1">
      <alignment horizontal="center" vertical="center"/>
    </xf>
    <xf numFmtId="164" fontId="29" fillId="9" borderId="71" xfId="1" applyNumberFormat="1" applyFont="1" applyFill="1" applyBorder="1" applyAlignment="1">
      <alignment vertical="center" wrapText="1"/>
    </xf>
    <xf numFmtId="164" fontId="31" fillId="9" borderId="14" xfId="1" applyNumberFormat="1" applyFont="1" applyFill="1" applyBorder="1" applyAlignment="1">
      <alignment vertical="center"/>
    </xf>
    <xf numFmtId="164" fontId="30" fillId="0" borderId="17" xfId="1" applyNumberFormat="1" applyFont="1" applyFill="1" applyBorder="1" applyAlignment="1">
      <alignment horizontal="center" vertical="center"/>
    </xf>
    <xf numFmtId="164" fontId="29" fillId="0" borderId="30" xfId="1" applyNumberFormat="1" applyFont="1" applyBorder="1" applyAlignment="1">
      <alignment vertical="center" wrapText="1"/>
    </xf>
    <xf numFmtId="164" fontId="77" fillId="28" borderId="4" xfId="1" applyNumberFormat="1" applyFont="1" applyFill="1" applyBorder="1"/>
    <xf numFmtId="164" fontId="77" fillId="28" borderId="38" xfId="1" applyNumberFormat="1" applyFont="1" applyFill="1" applyBorder="1"/>
    <xf numFmtId="164" fontId="77" fillId="28" borderId="36" xfId="1" applyNumberFormat="1" applyFont="1" applyFill="1" applyBorder="1"/>
    <xf numFmtId="164" fontId="77" fillId="28" borderId="39" xfId="1" applyNumberFormat="1" applyFont="1" applyFill="1" applyBorder="1"/>
    <xf numFmtId="164" fontId="77" fillId="28" borderId="37" xfId="1" applyNumberFormat="1" applyFont="1" applyFill="1" applyBorder="1"/>
    <xf numFmtId="164" fontId="76" fillId="0" borderId="26" xfId="1" applyNumberFormat="1" applyFont="1" applyFill="1" applyBorder="1" applyAlignment="1">
      <alignment horizontal="left" vertical="center" wrapText="1"/>
    </xf>
    <xf numFmtId="164" fontId="76" fillId="0" borderId="8" xfId="1" applyNumberFormat="1" applyFont="1" applyBorder="1" applyAlignment="1">
      <alignment vertical="center" wrapText="1"/>
    </xf>
    <xf numFmtId="164" fontId="76" fillId="0" borderId="44" xfId="1" applyNumberFormat="1" applyFont="1" applyBorder="1" applyAlignment="1">
      <alignment vertical="center" wrapText="1"/>
    </xf>
    <xf numFmtId="164" fontId="76" fillId="0" borderId="26" xfId="1" applyNumberFormat="1" applyFont="1" applyBorder="1" applyAlignment="1">
      <alignment vertical="center" wrapText="1"/>
    </xf>
    <xf numFmtId="164" fontId="30" fillId="0" borderId="8" xfId="1" applyNumberFormat="1" applyFont="1" applyBorder="1" applyAlignment="1">
      <alignment vertical="center" wrapText="1"/>
    </xf>
    <xf numFmtId="164" fontId="30" fillId="0" borderId="44" xfId="1" applyNumberFormat="1" applyFont="1" applyBorder="1" applyAlignment="1">
      <alignment vertical="center" wrapText="1"/>
    </xf>
    <xf numFmtId="164" fontId="30" fillId="0" borderId="26" xfId="1" applyNumberFormat="1" applyFont="1" applyFill="1" applyBorder="1" applyAlignment="1">
      <alignment horizontal="right" vertical="center" wrapText="1"/>
    </xf>
    <xf numFmtId="164" fontId="76" fillId="0" borderId="44" xfId="1" applyNumberFormat="1" applyFont="1" applyFill="1" applyBorder="1" applyAlignment="1">
      <alignment vertical="center" wrapText="1"/>
    </xf>
    <xf numFmtId="164" fontId="77" fillId="28" borderId="2" xfId="1" applyNumberFormat="1" applyFont="1" applyFill="1" applyBorder="1"/>
    <xf numFmtId="164" fontId="77" fillId="28" borderId="34" xfId="1" applyNumberFormat="1" applyFont="1" applyFill="1" applyBorder="1"/>
    <xf numFmtId="164" fontId="77" fillId="28" borderId="69" xfId="1" applyNumberFormat="1" applyFont="1" applyFill="1" applyBorder="1"/>
    <xf numFmtId="164" fontId="46" fillId="0" borderId="8" xfId="1" applyNumberFormat="1" applyFont="1" applyFill="1" applyBorder="1" applyAlignment="1">
      <alignment vertical="center" wrapText="1"/>
    </xf>
    <xf numFmtId="164" fontId="30" fillId="0" borderId="1" xfId="1" applyNumberFormat="1" applyFont="1" applyBorder="1" applyAlignment="1">
      <alignment vertical="center"/>
    </xf>
    <xf numFmtId="164" fontId="46" fillId="0" borderId="49" xfId="1" applyNumberFormat="1" applyFont="1" applyFill="1" applyBorder="1" applyAlignment="1">
      <alignment vertical="center" wrapText="1"/>
    </xf>
    <xf numFmtId="164" fontId="30" fillId="0" borderId="3" xfId="1" applyNumberFormat="1" applyFont="1" applyBorder="1" applyAlignment="1">
      <alignment vertical="center"/>
    </xf>
    <xf numFmtId="164" fontId="46" fillId="0" borderId="26" xfId="1" applyNumberFormat="1" applyFont="1" applyFill="1" applyBorder="1" applyAlignment="1">
      <alignment vertical="center" wrapText="1"/>
    </xf>
    <xf numFmtId="164" fontId="46" fillId="0" borderId="44" xfId="1" applyNumberFormat="1" applyFont="1" applyFill="1" applyBorder="1" applyAlignment="1">
      <alignment vertical="center" wrapText="1"/>
    </xf>
    <xf numFmtId="164" fontId="51" fillId="28" borderId="4" xfId="1" applyNumberFormat="1" applyFont="1" applyFill="1" applyBorder="1" applyAlignment="1">
      <alignment vertical="center" wrapText="1"/>
    </xf>
    <xf numFmtId="164" fontId="51" fillId="28" borderId="38" xfId="1" applyNumberFormat="1" applyFont="1" applyFill="1" applyBorder="1" applyAlignment="1">
      <alignment vertical="center" wrapText="1"/>
    </xf>
    <xf numFmtId="164" fontId="51" fillId="28" borderId="36" xfId="1" applyNumberFormat="1" applyFont="1" applyFill="1" applyBorder="1" applyAlignment="1">
      <alignment vertical="center" wrapText="1"/>
    </xf>
    <xf numFmtId="164" fontId="51" fillId="28" borderId="39" xfId="1" applyNumberFormat="1" applyFont="1" applyFill="1" applyBorder="1" applyAlignment="1">
      <alignment vertical="center" wrapText="1"/>
    </xf>
    <xf numFmtId="164" fontId="51" fillId="28" borderId="37" xfId="1" applyNumberFormat="1" applyFont="1" applyFill="1" applyBorder="1" applyAlignment="1">
      <alignment vertical="center" wrapText="1"/>
    </xf>
    <xf numFmtId="164" fontId="51" fillId="28" borderId="5" xfId="1" applyNumberFormat="1" applyFont="1" applyFill="1" applyBorder="1" applyAlignment="1">
      <alignment vertical="center" wrapText="1"/>
    </xf>
    <xf numFmtId="164" fontId="51" fillId="28" borderId="33" xfId="1" applyNumberFormat="1" applyFont="1" applyFill="1" applyBorder="1" applyAlignment="1">
      <alignment vertical="center" wrapText="1"/>
    </xf>
    <xf numFmtId="164" fontId="51" fillId="28" borderId="32" xfId="1" applyNumberFormat="1" applyFont="1" applyFill="1" applyBorder="1" applyAlignment="1">
      <alignment vertical="center" wrapText="1"/>
    </xf>
    <xf numFmtId="164" fontId="51" fillId="28" borderId="35" xfId="1" applyNumberFormat="1" applyFont="1" applyFill="1" applyBorder="1" applyAlignment="1">
      <alignment vertical="center" wrapText="1"/>
    </xf>
    <xf numFmtId="164" fontId="51" fillId="28" borderId="6" xfId="1" applyNumberFormat="1" applyFont="1" applyFill="1" applyBorder="1" applyAlignment="1">
      <alignment vertical="center" wrapText="1"/>
    </xf>
    <xf numFmtId="164" fontId="51" fillId="21" borderId="1" xfId="1" applyNumberFormat="1" applyFont="1" applyFill="1" applyBorder="1" applyAlignment="1">
      <alignment vertical="top" wrapText="1"/>
    </xf>
    <xf numFmtId="164" fontId="62" fillId="22" borderId="7" xfId="1" applyNumberFormat="1" applyFont="1" applyFill="1" applyBorder="1" applyAlignment="1">
      <alignment vertical="center" wrapText="1"/>
    </xf>
    <xf numFmtId="0" fontId="43" fillId="0" borderId="6"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33" xfId="0" applyFont="1" applyFill="1" applyBorder="1" applyAlignment="1">
      <alignment horizontal="center" vertical="center" wrapText="1"/>
    </xf>
    <xf numFmtId="0" fontId="41" fillId="0" borderId="32" xfId="0" applyFont="1" applyFill="1" applyBorder="1" applyAlignment="1">
      <alignment horizontal="center" vertical="center" wrapText="1"/>
    </xf>
    <xf numFmtId="0" fontId="43" fillId="0" borderId="35" xfId="0" applyFont="1" applyFill="1" applyBorder="1" applyAlignment="1">
      <alignment horizontal="center" vertical="center" wrapText="1"/>
    </xf>
    <xf numFmtId="0" fontId="41" fillId="0" borderId="35" xfId="0" applyFont="1" applyFill="1" applyBorder="1" applyAlignment="1">
      <alignment horizontal="center" vertical="center" wrapText="1"/>
    </xf>
    <xf numFmtId="0" fontId="56" fillId="6" borderId="59" xfId="0" applyFont="1" applyFill="1" applyBorder="1" applyAlignment="1">
      <alignment vertical="center" wrapText="1"/>
    </xf>
    <xf numFmtId="0" fontId="57" fillId="6" borderId="44" xfId="0" applyFont="1" applyFill="1" applyBorder="1" applyAlignment="1">
      <alignment horizontal="center" vertical="center" wrapText="1"/>
    </xf>
    <xf numFmtId="0" fontId="56" fillId="6" borderId="41" xfId="0" applyFont="1" applyFill="1" applyBorder="1" applyAlignment="1">
      <alignment horizontal="center" vertical="center" wrapText="1"/>
    </xf>
    <xf numFmtId="0" fontId="57" fillId="6" borderId="47" xfId="0" applyFont="1" applyFill="1" applyBorder="1" applyAlignment="1">
      <alignment horizontal="center" vertical="center" wrapText="1"/>
    </xf>
    <xf numFmtId="0" fontId="56" fillId="6" borderId="47" xfId="0" applyFont="1" applyFill="1" applyBorder="1" applyAlignment="1">
      <alignment horizontal="center" vertical="center" wrapText="1"/>
    </xf>
    <xf numFmtId="0" fontId="41" fillId="6" borderId="41" xfId="0" applyFont="1" applyFill="1" applyBorder="1" applyAlignment="1">
      <alignment horizontal="center" vertical="center" wrapText="1"/>
    </xf>
    <xf numFmtId="0" fontId="41" fillId="6" borderId="47" xfId="0" applyFont="1" applyFill="1" applyBorder="1" applyAlignment="1">
      <alignment horizontal="center" vertical="center" wrapText="1"/>
    </xf>
    <xf numFmtId="0" fontId="28" fillId="4" borderId="73" xfId="0" applyFont="1" applyFill="1" applyBorder="1" applyAlignment="1">
      <alignment vertical="top" wrapText="1"/>
    </xf>
    <xf numFmtId="0" fontId="28" fillId="28" borderId="73" xfId="0" applyFont="1" applyFill="1" applyBorder="1" applyAlignment="1">
      <alignment vertical="top" wrapText="1"/>
    </xf>
    <xf numFmtId="0" fontId="31" fillId="21" borderId="73" xfId="0" applyFont="1" applyFill="1" applyBorder="1" applyAlignment="1">
      <alignment horizontal="left" vertical="center"/>
    </xf>
    <xf numFmtId="0" fontId="28" fillId="28" borderId="8" xfId="0" applyFont="1" applyFill="1" applyBorder="1" applyAlignment="1">
      <alignment vertical="top" wrapText="1"/>
    </xf>
    <xf numFmtId="0" fontId="27" fillId="28" borderId="5" xfId="0" applyNumberFormat="1" applyFont="1" applyFill="1" applyBorder="1" applyAlignment="1">
      <alignment horizontal="center" vertical="top" wrapText="1"/>
    </xf>
    <xf numFmtId="0" fontId="41" fillId="0" borderId="34" xfId="0" applyFont="1" applyFill="1" applyBorder="1" applyAlignment="1">
      <alignment horizontal="center" vertical="center" wrapText="1"/>
    </xf>
    <xf numFmtId="0" fontId="41" fillId="9" borderId="29" xfId="0" applyFont="1" applyFill="1" applyBorder="1" applyAlignment="1">
      <alignment horizontal="center" vertical="center" wrapText="1"/>
    </xf>
    <xf numFmtId="0" fontId="24" fillId="8" borderId="13" xfId="0" applyNumberFormat="1" applyFont="1" applyFill="1" applyBorder="1" applyAlignment="1">
      <alignment horizontal="center" vertical="center" wrapText="1"/>
    </xf>
    <xf numFmtId="0" fontId="27" fillId="14" borderId="10" xfId="0" applyNumberFormat="1" applyFont="1" applyFill="1" applyBorder="1" applyAlignment="1">
      <alignment horizontal="center" vertical="top" wrapText="1"/>
    </xf>
    <xf numFmtId="0" fontId="24" fillId="0" borderId="13" xfId="0" applyNumberFormat="1" applyFont="1" applyFill="1" applyBorder="1" applyAlignment="1">
      <alignment horizontal="center" vertical="center" wrapText="1"/>
    </xf>
    <xf numFmtId="0" fontId="27" fillId="28" borderId="10" xfId="0" applyNumberFormat="1" applyFont="1" applyFill="1" applyBorder="1" applyAlignment="1">
      <alignment horizontal="center" vertical="top" wrapText="1"/>
    </xf>
    <xf numFmtId="0" fontId="33" fillId="0" borderId="34" xfId="0" applyNumberFormat="1" applyFont="1" applyFill="1" applyBorder="1" applyAlignment="1">
      <alignment horizontal="left" vertical="center"/>
    </xf>
    <xf numFmtId="0" fontId="33" fillId="9" borderId="29" xfId="0" applyNumberFormat="1" applyFont="1" applyFill="1" applyBorder="1" applyAlignment="1"/>
    <xf numFmtId="0" fontId="27" fillId="28" borderId="29" xfId="0" applyNumberFormat="1" applyFont="1" applyFill="1" applyBorder="1" applyAlignment="1">
      <alignment horizontal="center" vertical="top" wrapText="1"/>
    </xf>
    <xf numFmtId="0" fontId="33" fillId="28" borderId="17" xfId="0" applyFont="1" applyFill="1" applyBorder="1" applyAlignment="1">
      <alignment horizontal="center" vertical="center" wrapText="1"/>
    </xf>
    <xf numFmtId="0" fontId="27" fillId="28" borderId="17" xfId="0" applyNumberFormat="1" applyFont="1" applyFill="1" applyBorder="1" applyAlignment="1">
      <alignment horizontal="center" vertical="top" wrapText="1"/>
    </xf>
    <xf numFmtId="0" fontId="27" fillId="28" borderId="30" xfId="0" applyNumberFormat="1" applyFont="1" applyFill="1" applyBorder="1" applyAlignment="1">
      <alignment horizontal="center" vertical="top" wrapText="1"/>
    </xf>
    <xf numFmtId="0" fontId="28" fillId="28" borderId="5" xfId="0" applyNumberFormat="1" applyFont="1" applyFill="1" applyBorder="1" applyAlignment="1">
      <alignment horizontal="center" vertical="top" wrapText="1"/>
    </xf>
    <xf numFmtId="0" fontId="28" fillId="8" borderId="17" xfId="0" applyNumberFormat="1" applyFont="1" applyFill="1" applyBorder="1" applyAlignment="1">
      <alignment horizontal="center" vertical="top" wrapText="1"/>
    </xf>
    <xf numFmtId="0" fontId="28" fillId="28" borderId="17" xfId="0" applyNumberFormat="1" applyFont="1" applyFill="1" applyBorder="1" applyAlignment="1">
      <alignment horizontal="center" vertical="top" wrapText="1"/>
    </xf>
    <xf numFmtId="0" fontId="41" fillId="6" borderId="44" xfId="0" applyFont="1" applyFill="1" applyBorder="1" applyAlignment="1">
      <alignment horizontal="center" vertical="center" wrapText="1"/>
    </xf>
    <xf numFmtId="0" fontId="24" fillId="8" borderId="49" xfId="0" applyNumberFormat="1" applyFont="1" applyFill="1" applyBorder="1" applyAlignment="1">
      <alignment horizontal="center" vertical="center" wrapText="1"/>
    </xf>
    <xf numFmtId="0" fontId="33" fillId="8" borderId="8" xfId="0" applyFont="1" applyFill="1" applyBorder="1" applyAlignment="1">
      <alignment horizontal="center" vertical="top" wrapText="1"/>
    </xf>
    <xf numFmtId="0" fontId="27" fillId="20" borderId="8" xfId="0" applyNumberFormat="1" applyFont="1" applyFill="1" applyBorder="1" applyAlignment="1">
      <alignment horizontal="center" vertical="top" wrapText="1"/>
    </xf>
    <xf numFmtId="0" fontId="27" fillId="28" borderId="8" xfId="0" applyNumberFormat="1" applyFont="1" applyFill="1" applyBorder="1" applyAlignment="1">
      <alignment horizontal="center" vertical="top" wrapText="1"/>
    </xf>
    <xf numFmtId="0" fontId="41" fillId="0" borderId="1" xfId="0" applyFont="1" applyFill="1" applyBorder="1" applyAlignment="1">
      <alignment horizontal="center" vertical="center" wrapText="1"/>
    </xf>
    <xf numFmtId="0" fontId="41" fillId="9" borderId="1" xfId="0" applyFont="1" applyFill="1" applyBorder="1" applyAlignment="1">
      <alignment horizontal="center" vertical="center" wrapText="1"/>
    </xf>
    <xf numFmtId="0" fontId="28" fillId="14" borderId="1" xfId="0" applyNumberFormat="1" applyFont="1" applyFill="1" applyBorder="1" applyAlignment="1">
      <alignment horizontal="center" vertical="top" wrapText="1"/>
    </xf>
    <xf numFmtId="0" fontId="33" fillId="0" borderId="1" xfId="0" applyNumberFormat="1" applyFont="1" applyFill="1" applyBorder="1" applyAlignment="1">
      <alignment horizontal="left" vertical="center"/>
    </xf>
    <xf numFmtId="0" fontId="33" fillId="9" borderId="1" xfId="0" applyNumberFormat="1" applyFont="1" applyFill="1" applyBorder="1" applyAlignment="1"/>
    <xf numFmtId="0" fontId="41" fillId="6" borderId="17" xfId="0" applyFont="1" applyFill="1" applyBorder="1" applyAlignment="1">
      <alignment horizontal="center" vertical="center" wrapText="1"/>
    </xf>
    <xf numFmtId="0" fontId="41" fillId="6" borderId="30" xfId="0" applyFont="1" applyFill="1" applyBorder="1" applyAlignment="1">
      <alignment horizontal="center" vertical="center" wrapText="1"/>
    </xf>
    <xf numFmtId="0" fontId="41" fillId="9" borderId="17" xfId="0" applyFont="1" applyFill="1" applyBorder="1" applyAlignment="1">
      <alignment horizontal="center" vertical="center" wrapText="1"/>
    </xf>
    <xf numFmtId="0" fontId="41" fillId="9" borderId="30" xfId="0" applyFont="1" applyFill="1" applyBorder="1" applyAlignment="1">
      <alignment horizontal="center" vertical="center" wrapText="1"/>
    </xf>
    <xf numFmtId="0" fontId="28" fillId="14" borderId="17" xfId="0" applyNumberFormat="1" applyFont="1" applyFill="1" applyBorder="1" applyAlignment="1">
      <alignment horizontal="center" vertical="top" wrapText="1"/>
    </xf>
    <xf numFmtId="0" fontId="31" fillId="21" borderId="17" xfId="0" applyFont="1" applyFill="1" applyBorder="1" applyAlignment="1">
      <alignment horizontal="left" vertical="center"/>
    </xf>
    <xf numFmtId="0" fontId="31" fillId="21" borderId="30" xfId="0" applyFont="1" applyFill="1" applyBorder="1" applyAlignment="1">
      <alignment horizontal="left" vertical="center"/>
    </xf>
    <xf numFmtId="0" fontId="33" fillId="0" borderId="17" xfId="0" applyNumberFormat="1" applyFont="1" applyFill="1" applyBorder="1" applyAlignment="1">
      <alignment horizontal="left" vertical="center"/>
    </xf>
    <xf numFmtId="0" fontId="33" fillId="9" borderId="17" xfId="0" applyNumberFormat="1" applyFont="1" applyFill="1" applyBorder="1" applyAlignment="1"/>
    <xf numFmtId="0" fontId="41" fillId="6" borderId="8"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9" borderId="8" xfId="0" applyFont="1" applyFill="1" applyBorder="1" applyAlignment="1">
      <alignment horizontal="center" vertical="center" wrapText="1"/>
    </xf>
    <xf numFmtId="0" fontId="28" fillId="14" borderId="8" xfId="0" applyNumberFormat="1" applyFont="1" applyFill="1" applyBorder="1" applyAlignment="1">
      <alignment horizontal="center" vertical="top" wrapText="1"/>
    </xf>
    <xf numFmtId="0" fontId="28" fillId="28" borderId="8" xfId="0" applyNumberFormat="1" applyFont="1" applyFill="1" applyBorder="1" applyAlignment="1">
      <alignment horizontal="center" vertical="top" wrapText="1"/>
    </xf>
    <xf numFmtId="0" fontId="31" fillId="21" borderId="8" xfId="0" applyFont="1" applyFill="1" applyBorder="1" applyAlignment="1">
      <alignment horizontal="left" vertical="center"/>
    </xf>
    <xf numFmtId="0" fontId="33" fillId="0" borderId="8" xfId="0" applyNumberFormat="1" applyFont="1" applyFill="1" applyBorder="1" applyAlignment="1">
      <alignment horizontal="left" vertical="center"/>
    </xf>
    <xf numFmtId="0" fontId="33" fillId="9" borderId="8" xfId="0" applyNumberFormat="1" applyFont="1" applyFill="1" applyBorder="1" applyAlignment="1"/>
    <xf numFmtId="0" fontId="28" fillId="20" borderId="8" xfId="0" applyNumberFormat="1" applyFont="1" applyFill="1" applyBorder="1" applyAlignment="1">
      <alignment horizontal="center" vertical="top" wrapText="1"/>
    </xf>
    <xf numFmtId="0" fontId="28" fillId="8" borderId="8" xfId="0" applyNumberFormat="1" applyFont="1" applyFill="1" applyBorder="1" applyAlignment="1">
      <alignment horizontal="center" vertical="top" wrapText="1"/>
    </xf>
    <xf numFmtId="0" fontId="33" fillId="9" borderId="1" xfId="0" applyFont="1" applyFill="1" applyBorder="1" applyAlignment="1"/>
    <xf numFmtId="0" fontId="33" fillId="0" borderId="30" xfId="0" applyFont="1" applyFill="1" applyBorder="1" applyAlignment="1">
      <alignment horizontal="left" vertical="center"/>
    </xf>
    <xf numFmtId="0" fontId="33" fillId="9" borderId="17" xfId="0" applyFont="1" applyFill="1" applyBorder="1" applyAlignment="1"/>
    <xf numFmtId="0" fontId="33" fillId="9" borderId="30" xfId="0" applyFont="1" applyFill="1" applyBorder="1" applyAlignment="1"/>
    <xf numFmtId="0" fontId="33" fillId="9" borderId="8" xfId="0" applyFont="1" applyFill="1" applyBorder="1" applyAlignment="1"/>
    <xf numFmtId="0" fontId="21" fillId="0" borderId="2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4" xfId="0" applyFont="1" applyBorder="1" applyAlignment="1">
      <alignment horizontal="left" vertical="top" wrapText="1"/>
    </xf>
    <xf numFmtId="0" fontId="21" fillId="0" borderId="25" xfId="0" applyFont="1" applyBorder="1" applyAlignment="1">
      <alignment horizontal="left" vertical="top" wrapText="1"/>
    </xf>
    <xf numFmtId="0" fontId="21" fillId="0" borderId="43" xfId="0" applyFont="1" applyBorder="1" applyAlignment="1">
      <alignment horizontal="left" vertical="top" wrapText="1"/>
    </xf>
    <xf numFmtId="0" fontId="21" fillId="0" borderId="43" xfId="0" applyFont="1" applyFill="1" applyBorder="1" applyAlignment="1">
      <alignment horizontal="left" vertical="top" wrapText="1"/>
    </xf>
    <xf numFmtId="0" fontId="48" fillId="4" borderId="70" xfId="0" applyFont="1" applyFill="1" applyBorder="1" applyAlignment="1">
      <alignment vertical="top" wrapText="1"/>
    </xf>
    <xf numFmtId="0" fontId="48" fillId="28" borderId="70" xfId="0" applyFont="1" applyFill="1" applyBorder="1" applyAlignment="1">
      <alignment vertical="top" wrapText="1"/>
    </xf>
    <xf numFmtId="0" fontId="31" fillId="21" borderId="70" xfId="0" applyFont="1" applyFill="1" applyBorder="1" applyAlignment="1">
      <alignment vertical="top" wrapText="1"/>
    </xf>
    <xf numFmtId="0" fontId="33" fillId="0" borderId="6" xfId="0" applyFont="1" applyFill="1" applyBorder="1" applyAlignment="1">
      <alignment vertical="top" wrapText="1"/>
    </xf>
    <xf numFmtId="0" fontId="50" fillId="9" borderId="14" xfId="0" applyFont="1" applyFill="1" applyBorder="1" applyAlignment="1"/>
    <xf numFmtId="0" fontId="21" fillId="0" borderId="6" xfId="0" applyFont="1" applyFill="1" applyBorder="1" applyAlignment="1">
      <alignment horizontal="left" vertical="center" wrapText="1"/>
    </xf>
    <xf numFmtId="0" fontId="21" fillId="0" borderId="43" xfId="0" applyFont="1" applyFill="1" applyBorder="1" applyAlignment="1">
      <alignment horizontal="left" vertical="center" wrapText="1"/>
    </xf>
    <xf numFmtId="0" fontId="48" fillId="28" borderId="37" xfId="0" applyFont="1" applyFill="1" applyBorder="1" applyAlignment="1">
      <alignment vertical="top" wrapText="1"/>
    </xf>
    <xf numFmtId="0" fontId="48" fillId="28" borderId="6" xfId="0" applyFont="1" applyFill="1" applyBorder="1" applyAlignment="1">
      <alignment vertical="top" wrapText="1"/>
    </xf>
    <xf numFmtId="0" fontId="21" fillId="0" borderId="14" xfId="0" applyFont="1" applyBorder="1" applyAlignment="1">
      <alignment horizontal="left" vertical="top" wrapText="1"/>
    </xf>
    <xf numFmtId="164" fontId="30" fillId="0" borderId="44" xfId="1" applyNumberFormat="1" applyFont="1" applyFill="1" applyBorder="1" applyAlignment="1">
      <alignment vertical="center" wrapText="1"/>
    </xf>
    <xf numFmtId="0" fontId="57" fillId="6" borderId="43" xfId="0" applyFont="1" applyFill="1" applyBorder="1" applyAlignment="1">
      <alignment horizontal="center" vertical="center" wrapText="1"/>
    </xf>
    <xf numFmtId="164" fontId="29" fillId="0" borderId="25" xfId="1" applyNumberFormat="1" applyFont="1" applyFill="1" applyBorder="1" applyAlignment="1">
      <alignment horizontal="left" vertical="center" wrapText="1"/>
    </xf>
    <xf numFmtId="164" fontId="29" fillId="0" borderId="7" xfId="1" applyNumberFormat="1" applyFont="1" applyBorder="1" applyAlignment="1">
      <alignment vertical="center" wrapText="1"/>
    </xf>
    <xf numFmtId="164" fontId="29" fillId="0" borderId="43" xfId="1" applyNumberFormat="1" applyFont="1" applyBorder="1" applyAlignment="1">
      <alignment vertical="center" wrapText="1"/>
    </xf>
    <xf numFmtId="164" fontId="29" fillId="0" borderId="25" xfId="1" applyNumberFormat="1" applyFont="1" applyBorder="1" applyAlignment="1">
      <alignment vertical="center" wrapText="1"/>
    </xf>
    <xf numFmtId="164" fontId="75" fillId="0" borderId="7" xfId="1" applyNumberFormat="1" applyFont="1" applyFill="1" applyBorder="1" applyAlignment="1">
      <alignment horizontal="left" vertical="center" wrapText="1"/>
    </xf>
    <xf numFmtId="164" fontId="75" fillId="0" borderId="7" xfId="1" applyNumberFormat="1" applyFont="1" applyFill="1" applyBorder="1" applyAlignment="1">
      <alignment vertical="center" wrapText="1"/>
    </xf>
    <xf numFmtId="164" fontId="75" fillId="0" borderId="43" xfId="1" applyNumberFormat="1" applyFont="1" applyFill="1" applyBorder="1" applyAlignment="1">
      <alignment vertical="center" wrapText="1"/>
    </xf>
    <xf numFmtId="164" fontId="29" fillId="0" borderId="7" xfId="1" applyNumberFormat="1" applyFont="1" applyFill="1" applyBorder="1" applyAlignment="1">
      <alignment horizontal="left" vertical="center" wrapText="1"/>
    </xf>
    <xf numFmtId="164" fontId="29" fillId="0" borderId="14" xfId="1" applyNumberFormat="1" applyFont="1" applyBorder="1" applyAlignment="1">
      <alignment vertical="center" wrapText="1"/>
    </xf>
    <xf numFmtId="164" fontId="29" fillId="0" borderId="6" xfId="1" applyNumberFormat="1" applyFont="1" applyFill="1" applyBorder="1" applyAlignment="1">
      <alignment horizontal="left" vertical="center" wrapText="1"/>
    </xf>
    <xf numFmtId="164" fontId="30" fillId="0" borderId="6" xfId="1" applyNumberFormat="1" applyFont="1" applyFill="1" applyBorder="1" applyAlignment="1">
      <alignment vertical="center" wrapText="1"/>
    </xf>
    <xf numFmtId="164" fontId="29" fillId="0" borderId="25" xfId="1" applyNumberFormat="1" applyFont="1" applyFill="1" applyBorder="1" applyAlignment="1">
      <alignment horizontal="right" vertical="center" wrapText="1"/>
    </xf>
    <xf numFmtId="164" fontId="51" fillId="0" borderId="7" xfId="1" applyNumberFormat="1" applyFont="1" applyFill="1" applyBorder="1" applyAlignment="1">
      <alignment vertical="center" wrapText="1"/>
    </xf>
    <xf numFmtId="164" fontId="51" fillId="0" borderId="14" xfId="1" applyNumberFormat="1" applyFont="1" applyFill="1" applyBorder="1" applyAlignment="1">
      <alignment vertical="center" wrapText="1"/>
    </xf>
    <xf numFmtId="164" fontId="51" fillId="0" borderId="25" xfId="1" applyNumberFormat="1" applyFont="1" applyFill="1" applyBorder="1" applyAlignment="1">
      <alignment vertical="center" wrapText="1"/>
    </xf>
    <xf numFmtId="164" fontId="51" fillId="0" borderId="43" xfId="1" applyNumberFormat="1" applyFont="1" applyFill="1" applyBorder="1" applyAlignment="1">
      <alignment vertical="center" wrapText="1"/>
    </xf>
    <xf numFmtId="164" fontId="29" fillId="8" borderId="7" xfId="1" applyNumberFormat="1" applyFont="1" applyFill="1" applyBorder="1" applyAlignment="1">
      <alignment vertical="center" wrapText="1"/>
    </xf>
    <xf numFmtId="164" fontId="29" fillId="8" borderId="25" xfId="1" applyNumberFormat="1" applyFont="1" applyFill="1" applyBorder="1" applyAlignment="1">
      <alignment vertical="center" wrapText="1"/>
    </xf>
    <xf numFmtId="164" fontId="29" fillId="0" borderId="7" xfId="1" applyNumberFormat="1" applyFont="1" applyFill="1" applyBorder="1" applyAlignment="1">
      <alignment vertical="center" wrapText="1"/>
    </xf>
    <xf numFmtId="164" fontId="29" fillId="0" borderId="43" xfId="1" applyNumberFormat="1" applyFont="1" applyFill="1" applyBorder="1" applyAlignment="1">
      <alignment vertical="center" wrapText="1"/>
    </xf>
    <xf numFmtId="164" fontId="29" fillId="0" borderId="25" xfId="1" applyNumberFormat="1" applyFont="1" applyFill="1" applyBorder="1" applyAlignment="1">
      <alignment vertical="center" wrapText="1"/>
    </xf>
    <xf numFmtId="0" fontId="57" fillId="6" borderId="75" xfId="0" applyFont="1" applyFill="1" applyBorder="1" applyAlignment="1">
      <alignment horizontal="center" vertical="center" wrapText="1"/>
    </xf>
    <xf numFmtId="0" fontId="43" fillId="0" borderId="76" xfId="0" applyFont="1" applyFill="1" applyBorder="1" applyAlignment="1">
      <alignment horizontal="center" vertical="center" wrapText="1"/>
    </xf>
    <xf numFmtId="0" fontId="57" fillId="9" borderId="77" xfId="0" applyFont="1" applyFill="1" applyBorder="1" applyAlignment="1">
      <alignment horizontal="center" vertical="center" wrapText="1"/>
    </xf>
    <xf numFmtId="164" fontId="72" fillId="0" borderId="23" xfId="1" applyNumberFormat="1" applyFont="1" applyFill="1" applyBorder="1" applyAlignment="1">
      <alignment horizontal="left" vertical="center" wrapText="1"/>
    </xf>
    <xf numFmtId="164" fontId="72" fillId="0" borderId="31" xfId="1" applyNumberFormat="1" applyFont="1" applyBorder="1" applyAlignment="1">
      <alignment vertical="center" wrapText="1"/>
    </xf>
    <xf numFmtId="164" fontId="72" fillId="0" borderId="75" xfId="1" applyNumberFormat="1" applyFont="1" applyBorder="1" applyAlignment="1">
      <alignment vertical="center" wrapText="1"/>
    </xf>
    <xf numFmtId="164" fontId="72" fillId="0" borderId="23" xfId="1" applyNumberFormat="1" applyFont="1" applyBorder="1" applyAlignment="1">
      <alignment vertical="center" wrapText="1"/>
    </xf>
    <xf numFmtId="164" fontId="74" fillId="0" borderId="31" xfId="1" applyNumberFormat="1" applyFont="1" applyFill="1" applyBorder="1" applyAlignment="1">
      <alignment horizontal="left" vertical="center" wrapText="1"/>
    </xf>
    <xf numFmtId="164" fontId="74" fillId="0" borderId="31" xfId="1" applyNumberFormat="1" applyFont="1" applyFill="1" applyBorder="1" applyAlignment="1">
      <alignment vertical="center" wrapText="1"/>
    </xf>
    <xf numFmtId="164" fontId="74" fillId="0" borderId="75" xfId="1" applyNumberFormat="1" applyFont="1" applyFill="1" applyBorder="1" applyAlignment="1">
      <alignment vertical="center" wrapText="1"/>
    </xf>
    <xf numFmtId="164" fontId="72" fillId="0" borderId="31" xfId="1" applyNumberFormat="1" applyFont="1" applyFill="1" applyBorder="1" applyAlignment="1">
      <alignment horizontal="left" vertical="center" wrapText="1"/>
    </xf>
    <xf numFmtId="164" fontId="29" fillId="0" borderId="23" xfId="1" applyNumberFormat="1" applyFont="1" applyBorder="1" applyAlignment="1">
      <alignment vertical="center" wrapText="1"/>
    </xf>
    <xf numFmtId="164" fontId="72" fillId="0" borderId="77" xfId="1" applyNumberFormat="1" applyFont="1" applyBorder="1" applyAlignment="1">
      <alignment vertical="center" wrapText="1"/>
    </xf>
    <xf numFmtId="164" fontId="51" fillId="14" borderId="20" xfId="1" applyNumberFormat="1" applyFont="1" applyFill="1" applyBorder="1" applyAlignment="1">
      <alignment vertical="center" wrapText="1"/>
    </xf>
    <xf numFmtId="164" fontId="72" fillId="0" borderId="76" xfId="1" applyNumberFormat="1" applyFont="1" applyFill="1" applyBorder="1" applyAlignment="1">
      <alignment horizontal="left" vertical="center" wrapText="1"/>
    </xf>
    <xf numFmtId="164" fontId="51" fillId="28" borderId="20" xfId="1" applyNumberFormat="1" applyFont="1" applyFill="1" applyBorder="1" applyAlignment="1">
      <alignment vertical="center" wrapText="1"/>
    </xf>
    <xf numFmtId="164" fontId="31" fillId="21" borderId="20" xfId="1" applyNumberFormat="1" applyFont="1" applyFill="1" applyBorder="1" applyAlignment="1">
      <alignment vertical="center" wrapText="1"/>
    </xf>
    <xf numFmtId="164" fontId="76" fillId="0" borderId="76" xfId="1" applyNumberFormat="1" applyFont="1" applyFill="1" applyBorder="1" applyAlignment="1">
      <alignment vertical="center" wrapText="1"/>
    </xf>
    <xf numFmtId="164" fontId="31" fillId="9" borderId="77" xfId="1" applyNumberFormat="1" applyFont="1" applyFill="1" applyBorder="1" applyAlignment="1">
      <alignment vertical="center"/>
    </xf>
    <xf numFmtId="164" fontId="77" fillId="28" borderId="52" xfId="1" applyNumberFormat="1" applyFont="1" applyFill="1" applyBorder="1"/>
    <xf numFmtId="164" fontId="29" fillId="0" borderId="31" xfId="1" applyNumberFormat="1" applyFont="1" applyBorder="1" applyAlignment="1">
      <alignment vertical="center" wrapText="1"/>
    </xf>
    <xf numFmtId="164" fontId="29" fillId="0" borderId="75" xfId="1" applyNumberFormat="1" applyFont="1" applyBorder="1" applyAlignment="1">
      <alignment vertical="center" wrapText="1"/>
    </xf>
    <xf numFmtId="164" fontId="29" fillId="0" borderId="23" xfId="1" applyNumberFormat="1" applyFont="1" applyFill="1" applyBorder="1" applyAlignment="1">
      <alignment horizontal="right" vertical="center" wrapText="1"/>
    </xf>
    <xf numFmtId="164" fontId="77" fillId="28" borderId="76" xfId="1" applyNumberFormat="1" applyFont="1" applyFill="1" applyBorder="1"/>
    <xf numFmtId="164" fontId="46" fillId="0" borderId="31" xfId="1" applyNumberFormat="1" applyFont="1" applyFill="1" applyBorder="1" applyAlignment="1">
      <alignment vertical="center" wrapText="1"/>
    </xf>
    <xf numFmtId="164" fontId="46" fillId="0" borderId="77" xfId="1" applyNumberFormat="1" applyFont="1" applyFill="1" applyBorder="1" applyAlignment="1">
      <alignment vertical="center" wrapText="1"/>
    </xf>
    <xf numFmtId="164" fontId="46" fillId="0" borderId="23" xfId="1" applyNumberFormat="1" applyFont="1" applyFill="1" applyBorder="1" applyAlignment="1">
      <alignment vertical="center" wrapText="1"/>
    </xf>
    <xf numFmtId="164" fontId="46" fillId="0" borderId="75" xfId="1" applyNumberFormat="1" applyFont="1" applyFill="1" applyBorder="1" applyAlignment="1">
      <alignment vertical="center" wrapText="1"/>
    </xf>
    <xf numFmtId="164" fontId="51" fillId="28" borderId="52" xfId="1" applyNumberFormat="1" applyFont="1" applyFill="1" applyBorder="1" applyAlignment="1">
      <alignment vertical="center" wrapText="1"/>
    </xf>
    <xf numFmtId="43" fontId="22" fillId="0" borderId="26" xfId="1" applyFont="1" applyFill="1" applyBorder="1" applyAlignment="1">
      <alignment horizontal="right" vertical="center" wrapText="1"/>
    </xf>
    <xf numFmtId="43" fontId="22" fillId="0" borderId="8" xfId="1" applyFont="1" applyFill="1" applyBorder="1" applyAlignment="1">
      <alignment horizontal="right" vertical="center" wrapText="1"/>
    </xf>
    <xf numFmtId="43" fontId="22" fillId="0" borderId="44" xfId="1" applyFont="1" applyFill="1" applyBorder="1" applyAlignment="1">
      <alignment horizontal="right" vertical="center" wrapText="1"/>
    </xf>
    <xf numFmtId="43" fontId="22" fillId="0" borderId="49" xfId="1" applyFont="1" applyFill="1" applyBorder="1" applyAlignment="1">
      <alignment horizontal="right" vertical="center" wrapText="1"/>
    </xf>
    <xf numFmtId="43" fontId="48" fillId="14" borderId="73" xfId="1" applyFont="1" applyFill="1" applyBorder="1" applyAlignment="1">
      <alignment vertical="center" wrapText="1"/>
    </xf>
    <xf numFmtId="43" fontId="22" fillId="0" borderId="33" xfId="1" applyFont="1" applyFill="1" applyBorder="1" applyAlignment="1">
      <alignment horizontal="right" vertical="center" wrapText="1"/>
    </xf>
    <xf numFmtId="43" fontId="49" fillId="28" borderId="73" xfId="1" applyFont="1" applyFill="1" applyBorder="1" applyAlignment="1">
      <alignment vertical="center" wrapText="1"/>
    </xf>
    <xf numFmtId="43" fontId="31" fillId="21" borderId="73" xfId="1" applyFont="1" applyFill="1" applyBorder="1" applyAlignment="1">
      <alignment vertical="center" wrapText="1"/>
    </xf>
    <xf numFmtId="43" fontId="25" fillId="0" borderId="33" xfId="1" applyFont="1" applyFill="1" applyBorder="1" applyAlignment="1">
      <alignment vertical="center" wrapText="1"/>
    </xf>
    <xf numFmtId="43" fontId="50" fillId="9" borderId="49" xfId="1" applyFont="1" applyFill="1" applyBorder="1" applyAlignment="1">
      <alignment vertical="center"/>
    </xf>
    <xf numFmtId="43" fontId="23" fillId="0" borderId="26" xfId="1" applyFont="1" applyFill="1" applyBorder="1" applyAlignment="1">
      <alignment horizontal="left" vertical="center" wrapText="1"/>
    </xf>
    <xf numFmtId="43" fontId="23" fillId="0" borderId="8" xfId="1" applyFont="1" applyFill="1" applyBorder="1" applyAlignment="1">
      <alignment horizontal="left" vertical="center" wrapText="1"/>
    </xf>
    <xf numFmtId="43" fontId="23" fillId="0" borderId="8" xfId="1" applyFont="1" applyBorder="1" applyAlignment="1">
      <alignment vertical="center" wrapText="1"/>
    </xf>
    <xf numFmtId="43" fontId="23" fillId="0" borderId="44" xfId="1" applyFont="1" applyBorder="1" applyAlignment="1">
      <alignment vertical="center" wrapText="1"/>
    </xf>
    <xf numFmtId="43" fontId="23" fillId="0" borderId="26" xfId="1" applyFont="1" applyBorder="1" applyAlignment="1">
      <alignment vertical="center" wrapText="1"/>
    </xf>
    <xf numFmtId="43" fontId="49" fillId="28" borderId="38" xfId="1" applyFont="1" applyFill="1" applyBorder="1" applyAlignment="1">
      <alignment vertical="center" wrapText="1"/>
    </xf>
    <xf numFmtId="43" fontId="27" fillId="0" borderId="8" xfId="1" applyFont="1" applyFill="1" applyBorder="1" applyAlignment="1">
      <alignment vertical="center" wrapText="1"/>
    </xf>
    <xf numFmtId="43" fontId="27" fillId="0" borderId="49" xfId="1" applyFont="1" applyFill="1" applyBorder="1" applyAlignment="1">
      <alignment vertical="center" wrapText="1"/>
    </xf>
    <xf numFmtId="43" fontId="27" fillId="0" borderId="26" xfId="1" applyFont="1" applyFill="1" applyBorder="1" applyAlignment="1">
      <alignment vertical="center" wrapText="1"/>
    </xf>
    <xf numFmtId="43" fontId="27" fillId="0" borderId="44" xfId="1" applyFont="1" applyFill="1" applyBorder="1" applyAlignment="1">
      <alignment vertical="center" wrapText="1"/>
    </xf>
    <xf numFmtId="43" fontId="48" fillId="28" borderId="38" xfId="1" applyFont="1" applyFill="1" applyBorder="1" applyAlignment="1">
      <alignment vertical="center" wrapText="1"/>
    </xf>
    <xf numFmtId="164" fontId="46" fillId="0" borderId="78" xfId="1" applyNumberFormat="1" applyFont="1" applyFill="1" applyBorder="1" applyAlignment="1">
      <alignment vertical="center" wrapText="1"/>
    </xf>
    <xf numFmtId="164" fontId="29" fillId="0" borderId="31" xfId="1" applyNumberFormat="1" applyFont="1" applyFill="1" applyBorder="1" applyAlignment="1">
      <alignment horizontal="right" vertical="center" wrapText="1"/>
    </xf>
    <xf numFmtId="164" fontId="29" fillId="0" borderId="75" xfId="1" applyNumberFormat="1" applyFont="1" applyFill="1" applyBorder="1" applyAlignment="1">
      <alignment horizontal="right" vertical="center" wrapText="1"/>
    </xf>
    <xf numFmtId="164" fontId="29" fillId="0" borderId="77" xfId="1" applyNumberFormat="1" applyFont="1" applyFill="1" applyBorder="1" applyAlignment="1">
      <alignment horizontal="right" vertical="center" wrapText="1"/>
    </xf>
    <xf numFmtId="164" fontId="29" fillId="0" borderId="76" xfId="1" applyNumberFormat="1" applyFont="1" applyFill="1" applyBorder="1" applyAlignment="1">
      <alignment vertical="center" wrapText="1"/>
    </xf>
    <xf numFmtId="164" fontId="29" fillId="0" borderId="31" xfId="1" applyNumberFormat="1" applyFont="1" applyFill="1" applyBorder="1" applyAlignment="1">
      <alignment vertical="center" wrapText="1"/>
    </xf>
    <xf numFmtId="164" fontId="29" fillId="0" borderId="23" xfId="1" applyNumberFormat="1" applyFont="1" applyFill="1" applyBorder="1" applyAlignment="1">
      <alignment vertical="center" wrapText="1"/>
    </xf>
    <xf numFmtId="164" fontId="29" fillId="0" borderId="75" xfId="1" applyNumberFormat="1" applyFont="1" applyFill="1" applyBorder="1" applyAlignment="1">
      <alignment vertical="center" wrapText="1"/>
    </xf>
    <xf numFmtId="164" fontId="29" fillId="0" borderId="77" xfId="1" applyNumberFormat="1" applyFont="1" applyFill="1" applyBorder="1" applyAlignment="1">
      <alignment vertical="center" wrapText="1"/>
    </xf>
    <xf numFmtId="164" fontId="29" fillId="0" borderId="23" xfId="1" applyNumberFormat="1" applyFont="1" applyFill="1" applyBorder="1" applyAlignment="1">
      <alignment horizontal="left" vertical="center" wrapText="1"/>
    </xf>
    <xf numFmtId="164" fontId="29" fillId="0" borderId="31" xfId="1" applyNumberFormat="1" applyFont="1" applyFill="1" applyBorder="1" applyAlignment="1">
      <alignment horizontal="left" vertical="center" wrapText="1"/>
    </xf>
    <xf numFmtId="164" fontId="30" fillId="0" borderId="75" xfId="1" applyNumberFormat="1" applyFont="1" applyFill="1" applyBorder="1" applyAlignment="1">
      <alignment vertical="center" wrapText="1"/>
    </xf>
    <xf numFmtId="164" fontId="16" fillId="0" borderId="52" xfId="1" applyNumberFormat="1" applyFont="1" applyFill="1" applyBorder="1"/>
    <xf numFmtId="164" fontId="72" fillId="0" borderId="31" xfId="1" applyNumberFormat="1" applyFont="1" applyFill="1" applyBorder="1" applyAlignment="1">
      <alignment vertical="center" wrapText="1"/>
    </xf>
    <xf numFmtId="164" fontId="72" fillId="0" borderId="75" xfId="1" applyNumberFormat="1" applyFont="1" applyFill="1" applyBorder="1" applyAlignment="1">
      <alignment vertical="center" wrapText="1"/>
    </xf>
    <xf numFmtId="164" fontId="72" fillId="0" borderId="23" xfId="1" applyNumberFormat="1" applyFont="1" applyFill="1" applyBorder="1" applyAlignment="1">
      <alignment vertical="center" wrapText="1"/>
    </xf>
    <xf numFmtId="164" fontId="72" fillId="0" borderId="77" xfId="1" applyNumberFormat="1" applyFont="1" applyFill="1" applyBorder="1" applyAlignment="1">
      <alignment vertical="center" wrapText="1"/>
    </xf>
    <xf numFmtId="43" fontId="46" fillId="0" borderId="31" xfId="1" applyNumberFormat="1" applyFont="1" applyFill="1" applyBorder="1" applyAlignment="1">
      <alignment vertical="center" wrapText="1"/>
    </xf>
    <xf numFmtId="164" fontId="30" fillId="0" borderId="78" xfId="1" applyNumberFormat="1" applyFont="1" applyFill="1" applyBorder="1" applyAlignment="1">
      <alignment vertical="center" wrapText="1"/>
    </xf>
    <xf numFmtId="164" fontId="29" fillId="0" borderId="76" xfId="1" applyNumberFormat="1" applyFont="1" applyFill="1" applyBorder="1" applyAlignment="1">
      <alignment horizontal="right" vertical="center" wrapText="1"/>
    </xf>
    <xf numFmtId="164" fontId="29" fillId="8" borderId="76" xfId="1" applyNumberFormat="1" applyFont="1" applyFill="1" applyBorder="1" applyAlignment="1">
      <alignment vertical="center" wrapText="1"/>
    </xf>
    <xf numFmtId="164" fontId="76" fillId="0" borderId="31" xfId="1" applyNumberFormat="1" applyFont="1" applyFill="1" applyBorder="1" applyAlignment="1">
      <alignment vertical="center" wrapText="1"/>
    </xf>
    <xf numFmtId="164" fontId="76" fillId="0" borderId="77" xfId="1" applyNumberFormat="1" applyFont="1" applyFill="1" applyBorder="1" applyAlignment="1">
      <alignment vertical="center" wrapText="1"/>
    </xf>
    <xf numFmtId="164" fontId="30" fillId="0" borderId="23" xfId="1" applyNumberFormat="1" applyFont="1" applyFill="1" applyBorder="1" applyAlignment="1">
      <alignment vertical="center"/>
    </xf>
    <xf numFmtId="164" fontId="30" fillId="0" borderId="31" xfId="1" applyNumberFormat="1" applyFont="1" applyFill="1" applyBorder="1" applyAlignment="1">
      <alignment vertical="center"/>
    </xf>
    <xf numFmtId="164" fontId="30" fillId="0" borderId="75" xfId="1" applyNumberFormat="1" applyFont="1" applyFill="1" applyBorder="1" applyAlignment="1">
      <alignment vertical="center"/>
    </xf>
    <xf numFmtId="164" fontId="30" fillId="0" borderId="23" xfId="1" applyNumberFormat="1" applyFont="1" applyFill="1" applyBorder="1" applyAlignment="1">
      <alignment horizontal="left" vertical="center" wrapText="1"/>
    </xf>
    <xf numFmtId="164" fontId="30" fillId="0" borderId="31" xfId="1" applyNumberFormat="1" applyFont="1" applyFill="1" applyBorder="1" applyAlignment="1">
      <alignment vertical="center" wrapText="1"/>
    </xf>
    <xf numFmtId="164" fontId="16" fillId="0" borderId="31" xfId="1" applyNumberFormat="1" applyFont="1" applyBorder="1"/>
    <xf numFmtId="164" fontId="30" fillId="0" borderId="77" xfId="1" applyNumberFormat="1" applyFont="1" applyFill="1" applyBorder="1" applyAlignment="1">
      <alignment vertical="center" wrapText="1"/>
    </xf>
    <xf numFmtId="164" fontId="30" fillId="0" borderId="23" xfId="1" applyNumberFormat="1" applyFont="1" applyFill="1" applyBorder="1" applyAlignment="1">
      <alignment vertical="center" wrapText="1"/>
    </xf>
    <xf numFmtId="0" fontId="57" fillId="6" borderId="45"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57" fillId="9" borderId="50" xfId="0" applyFont="1" applyFill="1" applyBorder="1" applyAlignment="1">
      <alignment horizontal="center" vertical="center" wrapText="1"/>
    </xf>
    <xf numFmtId="164" fontId="29" fillId="0" borderId="27" xfId="1" applyNumberFormat="1" applyFont="1" applyFill="1" applyBorder="1" applyAlignment="1">
      <alignment horizontal="right" vertical="center" wrapText="1"/>
    </xf>
    <xf numFmtId="164" fontId="29" fillId="0" borderId="9" xfId="1" applyNumberFormat="1" applyFont="1" applyFill="1" applyBorder="1" applyAlignment="1">
      <alignment horizontal="right" vertical="center" wrapText="1"/>
    </xf>
    <xf numFmtId="164" fontId="29" fillId="0" borderId="45" xfId="1" applyNumberFormat="1" applyFont="1" applyFill="1" applyBorder="1" applyAlignment="1">
      <alignment horizontal="right" vertical="center" wrapText="1"/>
    </xf>
    <xf numFmtId="164" fontId="29" fillId="0" borderId="9" xfId="1" applyNumberFormat="1" applyFont="1" applyBorder="1" applyAlignment="1">
      <alignment vertical="center" wrapText="1"/>
    </xf>
    <xf numFmtId="164" fontId="29" fillId="0" borderId="50" xfId="1" applyNumberFormat="1" applyFont="1" applyFill="1" applyBorder="1" applyAlignment="1">
      <alignment horizontal="right" vertical="center" wrapText="1"/>
    </xf>
    <xf numFmtId="164" fontId="51" fillId="14" borderId="12" xfId="1" applyNumberFormat="1" applyFont="1" applyFill="1" applyBorder="1" applyAlignment="1">
      <alignment vertical="center" wrapText="1"/>
    </xf>
    <xf numFmtId="164" fontId="29" fillId="0" borderId="2" xfId="1" applyNumberFormat="1" applyFont="1" applyFill="1" applyBorder="1" applyAlignment="1">
      <alignment vertical="center" wrapText="1"/>
    </xf>
    <xf numFmtId="164" fontId="29" fillId="0" borderId="9" xfId="1" applyNumberFormat="1" applyFont="1" applyFill="1" applyBorder="1" applyAlignment="1">
      <alignment vertical="center" wrapText="1"/>
    </xf>
    <xf numFmtId="164" fontId="29" fillId="0" borderId="45" xfId="1" applyNumberFormat="1" applyFont="1" applyFill="1" applyBorder="1" applyAlignment="1">
      <alignment vertical="center" wrapText="1"/>
    </xf>
    <xf numFmtId="164" fontId="29" fillId="0" borderId="27" xfId="1" applyNumberFormat="1" applyFont="1" applyFill="1" applyBorder="1" applyAlignment="1">
      <alignment vertical="center" wrapText="1"/>
    </xf>
    <xf numFmtId="164" fontId="29" fillId="8" borderId="9" xfId="1" applyNumberFormat="1" applyFont="1" applyFill="1" applyBorder="1" applyAlignment="1">
      <alignment vertical="center" wrapText="1"/>
    </xf>
    <xf numFmtId="164" fontId="76" fillId="0" borderId="9" xfId="1" applyNumberFormat="1" applyFont="1" applyFill="1" applyBorder="1" applyAlignment="1">
      <alignment vertical="center" wrapText="1"/>
    </xf>
    <xf numFmtId="164" fontId="76" fillId="0" borderId="50" xfId="1" applyNumberFormat="1" applyFont="1" applyFill="1" applyBorder="1" applyAlignment="1">
      <alignment vertical="center" wrapText="1"/>
    </xf>
    <xf numFmtId="164" fontId="51" fillId="28" borderId="12" xfId="1" applyNumberFormat="1" applyFont="1" applyFill="1" applyBorder="1" applyAlignment="1">
      <alignment vertical="center" wrapText="1"/>
    </xf>
    <xf numFmtId="164" fontId="31" fillId="21" borderId="12" xfId="1" applyNumberFormat="1" applyFont="1" applyFill="1" applyBorder="1" applyAlignment="1">
      <alignment vertical="center" wrapText="1"/>
    </xf>
    <xf numFmtId="164" fontId="76" fillId="0" borderId="2" xfId="1" applyNumberFormat="1" applyFont="1" applyFill="1" applyBorder="1" applyAlignment="1">
      <alignment vertical="center" wrapText="1"/>
    </xf>
    <xf numFmtId="164" fontId="31" fillId="9" borderId="50" xfId="1" applyNumberFormat="1" applyFont="1" applyFill="1" applyBorder="1" applyAlignment="1">
      <alignment vertical="center"/>
    </xf>
    <xf numFmtId="164" fontId="30" fillId="0" borderId="27" xfId="1" applyNumberFormat="1" applyFont="1" applyFill="1" applyBorder="1" applyAlignment="1">
      <alignment vertical="center"/>
    </xf>
    <xf numFmtId="164" fontId="30" fillId="0" borderId="9" xfId="1" applyNumberFormat="1" applyFont="1" applyFill="1" applyBorder="1" applyAlignment="1">
      <alignment vertical="center"/>
    </xf>
    <xf numFmtId="164" fontId="30" fillId="0" borderId="45" xfId="1" applyNumberFormat="1" applyFont="1" applyFill="1" applyBorder="1" applyAlignment="1">
      <alignment vertical="center"/>
    </xf>
    <xf numFmtId="164" fontId="77" fillId="28" borderId="0" xfId="1" applyNumberFormat="1" applyFont="1" applyFill="1" applyBorder="1"/>
    <xf numFmtId="164" fontId="30" fillId="0" borderId="27" xfId="1" applyNumberFormat="1" applyFont="1" applyFill="1" applyBorder="1" applyAlignment="1">
      <alignment horizontal="left" vertical="center" wrapText="1"/>
    </xf>
    <xf numFmtId="164" fontId="30" fillId="0" borderId="9" xfId="1" applyNumberFormat="1" applyFont="1" applyFill="1" applyBorder="1" applyAlignment="1">
      <alignment vertical="center" wrapText="1"/>
    </xf>
    <xf numFmtId="164" fontId="30" fillId="0" borderId="45" xfId="1" applyNumberFormat="1" applyFont="1" applyFill="1" applyBorder="1" applyAlignment="1">
      <alignment vertical="center" wrapText="1"/>
    </xf>
    <xf numFmtId="164" fontId="76" fillId="0" borderId="27" xfId="1" applyNumberFormat="1" applyFont="1" applyFill="1" applyBorder="1" applyAlignment="1">
      <alignment vertical="center" wrapText="1"/>
    </xf>
    <xf numFmtId="164" fontId="76" fillId="0" borderId="45" xfId="1" applyNumberFormat="1" applyFont="1" applyFill="1" applyBorder="1" applyAlignment="1">
      <alignment vertical="center" wrapText="1"/>
    </xf>
    <xf numFmtId="164" fontId="76" fillId="0" borderId="27" xfId="1" applyNumberFormat="1" applyFont="1" applyFill="1" applyBorder="1" applyAlignment="1">
      <alignment horizontal="left" vertical="center" wrapText="1"/>
    </xf>
    <xf numFmtId="164" fontId="30" fillId="0" borderId="27" xfId="1" applyNumberFormat="1" applyFont="1" applyFill="1" applyBorder="1" applyAlignment="1">
      <alignment horizontal="right" vertical="center" wrapText="1"/>
    </xf>
    <xf numFmtId="164" fontId="45" fillId="0" borderId="9" xfId="1" applyNumberFormat="1" applyFont="1" applyFill="1" applyBorder="1" applyAlignment="1">
      <alignment vertical="center" wrapText="1"/>
    </xf>
    <xf numFmtId="164" fontId="45" fillId="0" borderId="50" xfId="1" applyNumberFormat="1" applyFont="1" applyFill="1" applyBorder="1" applyAlignment="1">
      <alignment vertical="center" wrapText="1"/>
    </xf>
    <xf numFmtId="164" fontId="30" fillId="0" borderId="27" xfId="1" applyNumberFormat="1" applyFont="1" applyFill="1" applyBorder="1" applyAlignment="1">
      <alignment vertical="center" wrapText="1"/>
    </xf>
    <xf numFmtId="164" fontId="51" fillId="28" borderId="0" xfId="1" applyNumberFormat="1" applyFont="1" applyFill="1" applyBorder="1" applyAlignment="1">
      <alignment vertical="center" wrapText="1"/>
    </xf>
    <xf numFmtId="164" fontId="30" fillId="8" borderId="9" xfId="1" applyNumberFormat="1" applyFont="1" applyFill="1" applyBorder="1" applyAlignment="1">
      <alignment vertical="center" wrapText="1"/>
    </xf>
    <xf numFmtId="164" fontId="16" fillId="0" borderId="23" xfId="1" applyNumberFormat="1" applyFont="1" applyBorder="1"/>
    <xf numFmtId="164" fontId="16" fillId="0" borderId="75" xfId="1" applyNumberFormat="1" applyFont="1" applyBorder="1"/>
    <xf numFmtId="164" fontId="76" fillId="0" borderId="31" xfId="1" quotePrefix="1" applyNumberFormat="1" applyFont="1" applyFill="1" applyBorder="1" applyAlignment="1">
      <alignment vertical="center" wrapText="1"/>
    </xf>
    <xf numFmtId="164" fontId="76" fillId="0" borderId="77" xfId="1" quotePrefix="1" applyNumberFormat="1" applyFont="1" applyFill="1" applyBorder="1" applyAlignment="1">
      <alignment vertical="center" wrapText="1"/>
    </xf>
    <xf numFmtId="164" fontId="76" fillId="0" borderId="23" xfId="1" applyNumberFormat="1" applyFont="1" applyFill="1" applyBorder="1" applyAlignment="1">
      <alignment vertical="center" wrapText="1"/>
    </xf>
    <xf numFmtId="164" fontId="76" fillId="0" borderId="75" xfId="1" applyNumberFormat="1" applyFont="1" applyFill="1" applyBorder="1" applyAlignment="1">
      <alignment vertical="center" wrapText="1"/>
    </xf>
    <xf numFmtId="164" fontId="76" fillId="0" borderId="23" xfId="1" applyNumberFormat="1" applyFont="1" applyFill="1" applyBorder="1" applyAlignment="1">
      <alignment horizontal="left" vertical="center" wrapText="1"/>
    </xf>
    <xf numFmtId="164" fontId="30" fillId="0" borderId="23" xfId="1" applyNumberFormat="1" applyFont="1" applyFill="1" applyBorder="1" applyAlignment="1">
      <alignment horizontal="right" vertical="center" wrapText="1"/>
    </xf>
    <xf numFmtId="164" fontId="45" fillId="0" borderId="31" xfId="1" applyNumberFormat="1" applyFont="1" applyFill="1" applyBorder="1" applyAlignment="1">
      <alignment vertical="center" wrapText="1"/>
    </xf>
    <xf numFmtId="164" fontId="45" fillId="0" borderId="77" xfId="1" applyNumberFormat="1" applyFont="1" applyFill="1" applyBorder="1" applyAlignment="1">
      <alignment vertical="center" wrapText="1"/>
    </xf>
    <xf numFmtId="164" fontId="45" fillId="0" borderId="23" xfId="1" applyNumberFormat="1" applyFont="1" applyFill="1" applyBorder="1" applyAlignment="1">
      <alignment vertical="center" wrapText="1"/>
    </xf>
    <xf numFmtId="164" fontId="45" fillId="0" borderId="75" xfId="1" applyNumberFormat="1" applyFont="1" applyFill="1" applyBorder="1" applyAlignment="1">
      <alignment vertical="center" wrapText="1"/>
    </xf>
    <xf numFmtId="0" fontId="56" fillId="6" borderId="52" xfId="0" applyFont="1" applyFill="1" applyBorder="1" applyAlignment="1">
      <alignment horizontal="center" vertical="center" wrapText="1"/>
    </xf>
    <xf numFmtId="0" fontId="56" fillId="6" borderId="0" xfId="0" applyFont="1" applyFill="1" applyBorder="1" applyAlignment="1">
      <alignment horizontal="center" vertical="center" wrapText="1"/>
    </xf>
    <xf numFmtId="0" fontId="56" fillId="6" borderId="38"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33" fillId="20" borderId="30" xfId="0" applyFont="1" applyFill="1" applyBorder="1" applyAlignment="1">
      <alignment horizontal="center" vertical="center" wrapText="1"/>
    </xf>
    <xf numFmtId="0" fontId="27" fillId="0" borderId="17" xfId="0" applyNumberFormat="1" applyFont="1" applyFill="1" applyBorder="1" applyAlignment="1">
      <alignment horizontal="center" vertical="center" wrapText="1"/>
    </xf>
    <xf numFmtId="0" fontId="27" fillId="20" borderId="30" xfId="0" applyNumberFormat="1" applyFont="1" applyFill="1" applyBorder="1" applyAlignment="1">
      <alignment horizontal="center" vertical="center" wrapText="1"/>
    </xf>
    <xf numFmtId="0" fontId="27" fillId="20" borderId="17" xfId="0" applyNumberFormat="1" applyFont="1" applyFill="1" applyBorder="1" applyAlignment="1">
      <alignment horizontal="center" vertical="center" wrapText="1"/>
    </xf>
    <xf numFmtId="0" fontId="27" fillId="0" borderId="30" xfId="0" applyNumberFormat="1" applyFont="1" applyFill="1" applyBorder="1" applyAlignment="1">
      <alignment horizontal="center" vertical="center" wrapText="1"/>
    </xf>
    <xf numFmtId="0" fontId="27" fillId="0" borderId="41" xfId="0" applyNumberFormat="1" applyFont="1" applyFill="1" applyBorder="1" applyAlignment="1">
      <alignment horizontal="center" vertical="center" wrapText="1"/>
    </xf>
    <xf numFmtId="0" fontId="27" fillId="20" borderId="42" xfId="0" applyNumberFormat="1" applyFont="1" applyFill="1" applyBorder="1" applyAlignment="1">
      <alignment horizontal="center" vertical="center" wrapText="1"/>
    </xf>
    <xf numFmtId="0" fontId="27" fillId="0" borderId="42" xfId="0" applyNumberFormat="1" applyFont="1" applyFill="1" applyBorder="1" applyAlignment="1">
      <alignment horizontal="center" vertical="center" wrapText="1"/>
    </xf>
    <xf numFmtId="0" fontId="33" fillId="19" borderId="8" xfId="0" applyFont="1" applyFill="1" applyBorder="1" applyAlignment="1">
      <alignment horizontal="left" vertical="center"/>
    </xf>
    <xf numFmtId="0" fontId="27" fillId="22" borderId="4" xfId="0" applyNumberFormat="1" applyFont="1" applyFill="1" applyBorder="1" applyAlignment="1">
      <alignment horizontal="center" vertical="top" wrapText="1"/>
    </xf>
    <xf numFmtId="0" fontId="33" fillId="19" borderId="16" xfId="0" applyNumberFormat="1" applyFont="1" applyFill="1" applyBorder="1" applyAlignment="1">
      <alignment horizontal="center" vertical="center"/>
    </xf>
    <xf numFmtId="0" fontId="33" fillId="19" borderId="24" xfId="0" applyNumberFormat="1" applyFont="1" applyFill="1" applyBorder="1" applyAlignment="1">
      <alignment horizontal="center" vertical="center"/>
    </xf>
    <xf numFmtId="0" fontId="33" fillId="20" borderId="41" xfId="0" applyFont="1" applyFill="1" applyBorder="1" applyAlignment="1">
      <alignment horizontal="center" vertical="center" wrapText="1"/>
    </xf>
    <xf numFmtId="0" fontId="33" fillId="20" borderId="42" xfId="0" applyFont="1" applyFill="1" applyBorder="1" applyAlignment="1">
      <alignment horizontal="center" vertical="center" wrapText="1"/>
    </xf>
    <xf numFmtId="0" fontId="33" fillId="20" borderId="47" xfId="0" applyFont="1" applyFill="1" applyBorder="1" applyAlignment="1">
      <alignment horizontal="center" vertical="center" wrapText="1"/>
    </xf>
    <xf numFmtId="164" fontId="53" fillId="0" borderId="7" xfId="1" applyNumberFormat="1" applyFont="1" applyFill="1" applyBorder="1" applyAlignment="1">
      <alignment horizontal="right" vertical="center" wrapText="1"/>
    </xf>
    <xf numFmtId="164" fontId="53" fillId="0" borderId="7" xfId="1" applyNumberFormat="1" applyFont="1" applyFill="1" applyBorder="1" applyAlignment="1">
      <alignment vertical="center" wrapText="1"/>
    </xf>
    <xf numFmtId="0" fontId="33" fillId="0" borderId="42"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20" borderId="8" xfId="0" applyFont="1" applyFill="1" applyBorder="1" applyAlignment="1">
      <alignment horizontal="center" vertical="center" wrapText="1"/>
    </xf>
    <xf numFmtId="0" fontId="27" fillId="20" borderId="8" xfId="0" applyNumberFormat="1" applyFont="1" applyFill="1" applyBorder="1" applyAlignment="1">
      <alignment horizontal="center" vertical="center" wrapText="1"/>
    </xf>
    <xf numFmtId="0" fontId="27" fillId="0" borderId="8" xfId="0" applyNumberFormat="1" applyFont="1" applyFill="1" applyBorder="1" applyAlignment="1">
      <alignment horizontal="center" vertical="center" wrapText="1"/>
    </xf>
    <xf numFmtId="0" fontId="27" fillId="0" borderId="44" xfId="0" applyNumberFormat="1" applyFont="1" applyFill="1" applyBorder="1" applyAlignment="1">
      <alignment horizontal="center" vertical="center" wrapText="1"/>
    </xf>
    <xf numFmtId="0" fontId="27" fillId="22" borderId="38" xfId="0" applyNumberFormat="1" applyFont="1" applyFill="1" applyBorder="1" applyAlignment="1">
      <alignment horizontal="center" vertical="top" wrapText="1"/>
    </xf>
    <xf numFmtId="0" fontId="33" fillId="19" borderId="26" xfId="0" applyNumberFormat="1" applyFont="1" applyFill="1" applyBorder="1" applyAlignment="1">
      <alignment horizontal="center" vertical="center"/>
    </xf>
    <xf numFmtId="0" fontId="33" fillId="20" borderId="17" xfId="0" applyFont="1" applyFill="1" applyBorder="1" applyAlignment="1">
      <alignment horizontal="center" vertical="center" wrapText="1"/>
    </xf>
    <xf numFmtId="0" fontId="28" fillId="20" borderId="17" xfId="0" applyNumberFormat="1" applyFont="1" applyFill="1" applyBorder="1" applyAlignment="1">
      <alignment horizontal="center" vertical="center" wrapText="1"/>
    </xf>
    <xf numFmtId="0" fontId="28" fillId="20" borderId="30" xfId="0" applyNumberFormat="1" applyFont="1" applyFill="1" applyBorder="1" applyAlignment="1">
      <alignment horizontal="center" vertical="center" wrapText="1"/>
    </xf>
    <xf numFmtId="0" fontId="28" fillId="0" borderId="17" xfId="0" applyNumberFormat="1" applyFont="1" applyFill="1" applyBorder="1" applyAlignment="1">
      <alignment horizontal="center" vertical="center" wrapText="1"/>
    </xf>
    <xf numFmtId="0" fontId="28" fillId="0" borderId="30" xfId="0" applyNumberFormat="1" applyFont="1" applyFill="1" applyBorder="1" applyAlignment="1">
      <alignment horizontal="center" vertical="center" wrapText="1"/>
    </xf>
    <xf numFmtId="0" fontId="28" fillId="8" borderId="17" xfId="0" applyNumberFormat="1" applyFont="1" applyFill="1" applyBorder="1" applyAlignment="1">
      <alignment horizontal="center" vertical="center" wrapText="1"/>
    </xf>
    <xf numFmtId="0" fontId="28" fillId="8" borderId="30" xfId="0" applyNumberFormat="1" applyFont="1" applyFill="1" applyBorder="1" applyAlignment="1">
      <alignment horizontal="center" vertical="center" wrapText="1"/>
    </xf>
    <xf numFmtId="0" fontId="28" fillId="22" borderId="17" xfId="0" applyNumberFormat="1" applyFont="1" applyFill="1" applyBorder="1" applyAlignment="1">
      <alignment horizontal="center" vertical="top" wrapText="1"/>
    </xf>
    <xf numFmtId="0" fontId="28" fillId="22" borderId="30" xfId="0" applyNumberFormat="1" applyFont="1" applyFill="1" applyBorder="1" applyAlignment="1">
      <alignment horizontal="center" vertical="top" wrapText="1"/>
    </xf>
    <xf numFmtId="0" fontId="33" fillId="19" borderId="17" xfId="0" applyNumberFormat="1" applyFont="1" applyFill="1" applyBorder="1" applyAlignment="1">
      <alignment horizontal="center" vertical="center"/>
    </xf>
    <xf numFmtId="0" fontId="33" fillId="19" borderId="30" xfId="0" applyNumberFormat="1" applyFont="1" applyFill="1" applyBorder="1" applyAlignment="1">
      <alignment horizontal="center" vertical="center"/>
    </xf>
    <xf numFmtId="0" fontId="27" fillId="8" borderId="17" xfId="0" applyNumberFormat="1" applyFont="1" applyFill="1" applyBorder="1" applyAlignment="1">
      <alignment horizontal="center" vertical="center" wrapText="1"/>
    </xf>
    <xf numFmtId="0" fontId="27" fillId="8" borderId="30" xfId="0" applyNumberFormat="1" applyFont="1" applyFill="1" applyBorder="1" applyAlignment="1">
      <alignment horizontal="center" vertical="center" wrapText="1"/>
    </xf>
    <xf numFmtId="0" fontId="27" fillId="22" borderId="17" xfId="0" applyNumberFormat="1" applyFont="1" applyFill="1" applyBorder="1" applyAlignment="1">
      <alignment horizontal="center" vertical="top" wrapText="1"/>
    </xf>
    <xf numFmtId="0" fontId="27" fillId="22" borderId="30" xfId="0" applyNumberFormat="1" applyFont="1" applyFill="1" applyBorder="1" applyAlignment="1">
      <alignment horizontal="center" vertical="top" wrapText="1"/>
    </xf>
    <xf numFmtId="164" fontId="53" fillId="0" borderId="7" xfId="1" applyNumberFormat="1" applyFont="1" applyFill="1" applyBorder="1" applyAlignment="1">
      <alignment horizontal="left" vertical="center" wrapText="1"/>
    </xf>
    <xf numFmtId="164" fontId="17" fillId="0" borderId="7" xfId="1" applyNumberFormat="1" applyFont="1" applyFill="1" applyBorder="1" applyAlignment="1">
      <alignment vertical="center"/>
    </xf>
    <xf numFmtId="164" fontId="50" fillId="19" borderId="7" xfId="1" applyNumberFormat="1" applyFont="1" applyFill="1" applyBorder="1" applyAlignment="1">
      <alignment vertical="center" wrapText="1"/>
    </xf>
    <xf numFmtId="0" fontId="33" fillId="8" borderId="17"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18" fillId="22" borderId="5" xfId="0" applyFont="1" applyFill="1" applyBorder="1" applyAlignment="1">
      <alignment horizontal="left" vertical="center"/>
    </xf>
    <xf numFmtId="0" fontId="17" fillId="20" borderId="16" xfId="0" applyFont="1" applyFill="1" applyBorder="1"/>
    <xf numFmtId="0" fontId="17" fillId="20" borderId="24" xfId="0" applyFont="1" applyFill="1" applyBorder="1"/>
    <xf numFmtId="0" fontId="17" fillId="20" borderId="28" xfId="0" applyFont="1" applyFill="1" applyBorder="1"/>
    <xf numFmtId="0" fontId="17" fillId="20" borderId="17" xfId="0" applyFont="1" applyFill="1" applyBorder="1"/>
    <xf numFmtId="0" fontId="17" fillId="20" borderId="30" xfId="0" applyFont="1" applyFill="1" applyBorder="1"/>
    <xf numFmtId="0" fontId="17" fillId="20" borderId="41" xfId="0" applyFont="1" applyFill="1" applyBorder="1"/>
    <xf numFmtId="0" fontId="17" fillId="20" borderId="42" xfId="0" applyFont="1" applyFill="1" applyBorder="1"/>
    <xf numFmtId="0" fontId="17" fillId="20" borderId="47" xfId="0" applyFont="1" applyFill="1" applyBorder="1"/>
    <xf numFmtId="0" fontId="17" fillId="0" borderId="17" xfId="0" applyFont="1" applyBorder="1"/>
    <xf numFmtId="0" fontId="17" fillId="0" borderId="30" xfId="0" applyFont="1" applyBorder="1"/>
    <xf numFmtId="0" fontId="17" fillId="0" borderId="42" xfId="0" applyFont="1" applyBorder="1"/>
    <xf numFmtId="0" fontId="17" fillId="0" borderId="47" xfId="0" applyFont="1" applyBorder="1"/>
    <xf numFmtId="164" fontId="40" fillId="0" borderId="7" xfId="1" applyNumberFormat="1" applyFont="1" applyBorder="1" applyAlignment="1">
      <alignment vertical="center"/>
    </xf>
    <xf numFmtId="0" fontId="17" fillId="0" borderId="41" xfId="0" applyFont="1" applyBorder="1"/>
    <xf numFmtId="0" fontId="60" fillId="6" borderId="43" xfId="0" applyFont="1" applyFill="1" applyBorder="1" applyAlignment="1">
      <alignment horizontal="center" vertical="center" wrapText="1"/>
    </xf>
    <xf numFmtId="0" fontId="36" fillId="11" borderId="49" xfId="0" applyFont="1" applyFill="1" applyBorder="1" applyAlignment="1">
      <alignment horizontal="center" vertical="center"/>
    </xf>
    <xf numFmtId="164" fontId="17" fillId="13" borderId="10" xfId="1" applyNumberFormat="1" applyFont="1" applyFill="1" applyBorder="1" applyAlignment="1">
      <alignment horizontal="center" vertical="center"/>
    </xf>
    <xf numFmtId="164" fontId="19" fillId="12" borderId="40" xfId="1" applyNumberFormat="1" applyFont="1" applyFill="1" applyBorder="1" applyAlignment="1">
      <alignment horizontal="center" vertical="center"/>
    </xf>
    <xf numFmtId="164" fontId="16" fillId="0" borderId="1" xfId="1" applyNumberFormat="1" applyFont="1" applyBorder="1" applyAlignment="1">
      <alignment horizontal="center" vertical="center"/>
    </xf>
    <xf numFmtId="164" fontId="16" fillId="0" borderId="30" xfId="1" applyNumberFormat="1" applyFont="1" applyBorder="1" applyAlignment="1">
      <alignment horizontal="center" vertical="center"/>
    </xf>
    <xf numFmtId="0" fontId="0" fillId="0" borderId="30" xfId="0" applyBorder="1"/>
    <xf numFmtId="0" fontId="36" fillId="11" borderId="15" xfId="0" applyFont="1" applyFill="1" applyBorder="1" applyAlignment="1">
      <alignment horizontal="center" vertical="center"/>
    </xf>
    <xf numFmtId="0" fontId="36" fillId="11" borderId="61" xfId="0" applyFont="1" applyFill="1" applyBorder="1" applyAlignment="1">
      <alignment horizontal="center" vertical="center"/>
    </xf>
    <xf numFmtId="164" fontId="16" fillId="0" borderId="6" xfId="1" applyNumberFormat="1" applyFont="1" applyBorder="1" applyAlignment="1">
      <alignment horizontal="center" vertical="center"/>
    </xf>
    <xf numFmtId="164" fontId="16" fillId="0" borderId="7" xfId="1" applyNumberFormat="1" applyFont="1" applyBorder="1" applyAlignment="1">
      <alignment horizontal="center" vertical="center"/>
    </xf>
    <xf numFmtId="164" fontId="19" fillId="12" borderId="52" xfId="1" applyNumberFormat="1" applyFont="1" applyFill="1" applyBorder="1" applyAlignment="1">
      <alignment horizontal="center" vertical="center"/>
    </xf>
    <xf numFmtId="164" fontId="16" fillId="0" borderId="28" xfId="1" applyNumberFormat="1" applyFont="1" applyBorder="1" applyAlignment="1">
      <alignment horizontal="center" vertical="center"/>
    </xf>
    <xf numFmtId="164" fontId="16" fillId="0" borderId="47" xfId="1" applyNumberFormat="1" applyFont="1" applyBorder="1" applyAlignment="1">
      <alignment horizontal="center" vertical="center"/>
    </xf>
    <xf numFmtId="164" fontId="16" fillId="0" borderId="25" xfId="1" applyNumberFormat="1" applyFont="1" applyBorder="1" applyAlignment="1">
      <alignment horizontal="center" vertical="center"/>
    </xf>
    <xf numFmtId="164" fontId="16" fillId="0" borderId="43" xfId="1" applyNumberFormat="1" applyFont="1" applyBorder="1" applyAlignment="1">
      <alignment horizontal="center" vertical="center"/>
    </xf>
    <xf numFmtId="164" fontId="16" fillId="0" borderId="71" xfId="1" applyNumberFormat="1" applyFont="1" applyBorder="1" applyAlignment="1">
      <alignment horizontal="center" vertical="center"/>
    </xf>
    <xf numFmtId="164" fontId="19" fillId="12" borderId="15" xfId="1" applyNumberFormat="1" applyFont="1" applyFill="1" applyBorder="1" applyAlignment="1">
      <alignment horizontal="center" vertical="center"/>
    </xf>
    <xf numFmtId="164" fontId="19" fillId="12" borderId="61" xfId="1" applyNumberFormat="1" applyFont="1" applyFill="1" applyBorder="1" applyAlignment="1">
      <alignment horizontal="center" vertical="center"/>
    </xf>
    <xf numFmtId="0" fontId="36" fillId="11" borderId="58" xfId="0" applyFont="1" applyFill="1" applyBorder="1" applyAlignment="1">
      <alignment horizontal="center" vertical="center"/>
    </xf>
    <xf numFmtId="0" fontId="36" fillId="11" borderId="65" xfId="0" applyFont="1" applyFill="1" applyBorder="1" applyAlignment="1">
      <alignment horizontal="center" vertical="center"/>
    </xf>
    <xf numFmtId="165" fontId="0" fillId="0" borderId="28" xfId="0" applyNumberFormat="1" applyFill="1" applyBorder="1" applyAlignment="1">
      <alignment horizontal="center" vertical="center"/>
    </xf>
    <xf numFmtId="165" fontId="0" fillId="0" borderId="30" xfId="0" applyNumberFormat="1" applyFill="1" applyBorder="1" applyAlignment="1">
      <alignment horizontal="center" vertical="center"/>
    </xf>
    <xf numFmtId="165" fontId="0" fillId="0" borderId="71" xfId="0" applyNumberFormat="1" applyFill="1" applyBorder="1" applyAlignment="1">
      <alignment horizontal="center" vertical="center"/>
    </xf>
    <xf numFmtId="37" fontId="38" fillId="12" borderId="58" xfId="0" applyNumberFormat="1" applyFont="1" applyFill="1" applyBorder="1"/>
    <xf numFmtId="37" fontId="38" fillId="12" borderId="65" xfId="0" applyNumberFormat="1" applyFont="1" applyFill="1" applyBorder="1"/>
    <xf numFmtId="164" fontId="17" fillId="13" borderId="58" xfId="1" applyNumberFormat="1" applyFont="1" applyFill="1" applyBorder="1" applyAlignment="1">
      <alignment horizontal="center" vertical="center"/>
    </xf>
    <xf numFmtId="164" fontId="17" fillId="13" borderId="65" xfId="1" applyNumberFormat="1" applyFont="1" applyFill="1" applyBorder="1" applyAlignment="1">
      <alignment horizontal="center" vertical="center"/>
    </xf>
    <xf numFmtId="0" fontId="36" fillId="11" borderId="71" xfId="0" applyFont="1" applyFill="1" applyBorder="1" applyAlignment="1">
      <alignment horizontal="center" vertical="center"/>
    </xf>
    <xf numFmtId="0" fontId="0" fillId="8" borderId="0" xfId="0" applyFill="1"/>
    <xf numFmtId="0" fontId="36" fillId="8" borderId="0" xfId="0" applyFont="1" applyFill="1" applyBorder="1" applyAlignment="1">
      <alignment horizontal="center" vertical="center" wrapText="1"/>
    </xf>
    <xf numFmtId="0" fontId="36" fillId="8" borderId="0" xfId="0" applyFont="1" applyFill="1" applyBorder="1" applyAlignment="1">
      <alignment horizontal="center" vertical="center"/>
    </xf>
    <xf numFmtId="164" fontId="16" fillId="8" borderId="0" xfId="1" applyNumberFormat="1" applyFont="1" applyFill="1" applyBorder="1" applyAlignment="1">
      <alignment horizontal="center" vertical="center"/>
    </xf>
    <xf numFmtId="164" fontId="17" fillId="8" borderId="0" xfId="1" applyNumberFormat="1" applyFont="1" applyFill="1" applyBorder="1" applyAlignment="1">
      <alignment horizontal="center" vertical="center"/>
    </xf>
    <xf numFmtId="165" fontId="0" fillId="8" borderId="0" xfId="0" applyNumberFormat="1" applyFill="1" applyBorder="1" applyAlignment="1">
      <alignment horizontal="right" vertical="center"/>
    </xf>
    <xf numFmtId="165" fontId="0" fillId="8" borderId="0" xfId="0" applyNumberFormat="1" applyFill="1" applyBorder="1" applyAlignment="1">
      <alignment horizontal="center" vertical="center"/>
    </xf>
    <xf numFmtId="37" fontId="38" fillId="8" borderId="0" xfId="0" applyNumberFormat="1" applyFont="1" applyFill="1" applyBorder="1"/>
    <xf numFmtId="164" fontId="19" fillId="8" borderId="0" xfId="1" applyNumberFormat="1" applyFont="1" applyFill="1" applyBorder="1" applyAlignment="1">
      <alignment horizontal="center" vertical="center"/>
    </xf>
    <xf numFmtId="0" fontId="36" fillId="10" borderId="55" xfId="0" applyFont="1" applyFill="1" applyBorder="1" applyAlignment="1">
      <alignment horizontal="center" vertical="center"/>
    </xf>
    <xf numFmtId="164" fontId="16" fillId="0" borderId="24" xfId="1" applyNumberFormat="1" applyFont="1" applyBorder="1" applyAlignment="1">
      <alignment horizontal="center" vertical="center"/>
    </xf>
    <xf numFmtId="164" fontId="16" fillId="0" borderId="13" xfId="1" applyNumberFormat="1" applyFont="1" applyBorder="1" applyAlignment="1">
      <alignment horizontal="center" vertical="center"/>
    </xf>
    <xf numFmtId="164" fontId="16" fillId="0" borderId="3" xfId="1" applyNumberFormat="1" applyFont="1" applyBorder="1" applyAlignment="1">
      <alignment horizontal="center" vertical="center"/>
    </xf>
    <xf numFmtId="164" fontId="17" fillId="12" borderId="15" xfId="1" applyNumberFormat="1" applyFont="1" applyFill="1" applyBorder="1" applyAlignment="1">
      <alignment horizontal="center" vertical="center"/>
    </xf>
    <xf numFmtId="164" fontId="17" fillId="12" borderId="60" xfId="1" applyNumberFormat="1" applyFont="1" applyFill="1" applyBorder="1" applyAlignment="1">
      <alignment horizontal="center" vertical="center"/>
    </xf>
    <xf numFmtId="164" fontId="17" fillId="12" borderId="61" xfId="1" applyNumberFormat="1" applyFont="1" applyFill="1" applyBorder="1" applyAlignment="1">
      <alignment horizontal="center" vertical="center"/>
    </xf>
    <xf numFmtId="164" fontId="17" fillId="12" borderId="58" xfId="1" applyNumberFormat="1" applyFont="1" applyFill="1" applyBorder="1" applyAlignment="1">
      <alignment horizontal="center" vertical="center"/>
    </xf>
    <xf numFmtId="164" fontId="17" fillId="12" borderId="67" xfId="1" applyNumberFormat="1" applyFont="1" applyFill="1" applyBorder="1" applyAlignment="1">
      <alignment horizontal="center" vertical="center"/>
    </xf>
    <xf numFmtId="164" fontId="17" fillId="12" borderId="65" xfId="1" applyNumberFormat="1" applyFont="1" applyFill="1" applyBorder="1" applyAlignment="1">
      <alignment horizontal="center" vertical="center"/>
    </xf>
    <xf numFmtId="164" fontId="17" fillId="13" borderId="67" xfId="1" applyNumberFormat="1" applyFont="1" applyFill="1" applyBorder="1" applyAlignment="1">
      <alignment horizontal="center" vertical="center"/>
    </xf>
    <xf numFmtId="0" fontId="36" fillId="10" borderId="59" xfId="0" applyFont="1" applyFill="1" applyBorder="1" applyAlignment="1">
      <alignment horizontal="center" vertical="center"/>
    </xf>
    <xf numFmtId="165" fontId="0" fillId="0" borderId="1" xfId="0" applyNumberFormat="1" applyFill="1" applyBorder="1" applyAlignment="1">
      <alignment horizontal="right" vertical="center"/>
    </xf>
    <xf numFmtId="165" fontId="0" fillId="0" borderId="24" xfId="0" applyNumberFormat="1" applyFill="1" applyBorder="1" applyAlignment="1">
      <alignment horizontal="right" vertical="center"/>
    </xf>
    <xf numFmtId="165" fontId="0" fillId="0" borderId="13" xfId="0" applyNumberFormat="1" applyFill="1" applyBorder="1" applyAlignment="1">
      <alignment horizontal="right" vertical="center"/>
    </xf>
    <xf numFmtId="165" fontId="0" fillId="0" borderId="71" xfId="0" applyNumberFormat="1" applyFill="1" applyBorder="1" applyAlignment="1">
      <alignment horizontal="right" vertical="center"/>
    </xf>
    <xf numFmtId="165" fontId="0" fillId="0" borderId="3" xfId="0" applyNumberFormat="1" applyFill="1" applyBorder="1" applyAlignment="1">
      <alignment horizontal="right" vertical="center"/>
    </xf>
    <xf numFmtId="37" fontId="38" fillId="12" borderId="67" xfId="0" applyNumberFormat="1" applyFont="1" applyFill="1" applyBorder="1"/>
    <xf numFmtId="164" fontId="19" fillId="12" borderId="60" xfId="1" applyNumberFormat="1" applyFont="1" applyFill="1" applyBorder="1" applyAlignment="1">
      <alignment horizontal="center" vertical="center"/>
    </xf>
    <xf numFmtId="164" fontId="16" fillId="0" borderId="23" xfId="1" applyNumberFormat="1" applyFont="1" applyBorder="1" applyAlignment="1">
      <alignment horizontal="center" vertical="center"/>
    </xf>
    <xf numFmtId="0" fontId="0" fillId="0" borderId="48" xfId="0" applyFont="1" applyFill="1" applyBorder="1" applyAlignment="1">
      <alignment vertical="center" wrapText="1"/>
    </xf>
    <xf numFmtId="0" fontId="0" fillId="0" borderId="22" xfId="0" applyFill="1" applyBorder="1" applyAlignment="1">
      <alignment vertical="center" wrapText="1"/>
    </xf>
    <xf numFmtId="0" fontId="0" fillId="0" borderId="29" xfId="0" applyFill="1" applyBorder="1" applyAlignment="1">
      <alignment vertical="center" wrapText="1"/>
    </xf>
    <xf numFmtId="0" fontId="0" fillId="0" borderId="46" xfId="0" applyFill="1" applyBorder="1" applyAlignment="1">
      <alignment vertical="center" wrapText="1"/>
    </xf>
    <xf numFmtId="164" fontId="16" fillId="0" borderId="31" xfId="1" applyNumberFormat="1" applyFont="1" applyBorder="1" applyAlignment="1">
      <alignment horizontal="center" vertical="center"/>
    </xf>
    <xf numFmtId="164" fontId="16" fillId="0" borderId="76" xfId="1" applyNumberFormat="1" applyFont="1" applyBorder="1" applyAlignment="1">
      <alignment horizontal="center" vertical="center"/>
    </xf>
    <xf numFmtId="164" fontId="16" fillId="29" borderId="17" xfId="1" applyNumberFormat="1" applyFont="1" applyFill="1" applyBorder="1" applyAlignment="1">
      <alignment horizontal="center" vertical="center"/>
    </xf>
    <xf numFmtId="164" fontId="16" fillId="29" borderId="30" xfId="1" applyNumberFormat="1" applyFont="1" applyFill="1" applyBorder="1" applyAlignment="1">
      <alignment horizontal="center" vertical="center"/>
    </xf>
    <xf numFmtId="164" fontId="16" fillId="29" borderId="41" xfId="1" applyNumberFormat="1" applyFont="1" applyFill="1" applyBorder="1" applyAlignment="1">
      <alignment horizontal="center" vertical="center"/>
    </xf>
    <xf numFmtId="164" fontId="16" fillId="29" borderId="47" xfId="1" applyNumberFormat="1" applyFont="1" applyFill="1" applyBorder="1" applyAlignment="1">
      <alignment horizontal="center" vertical="center"/>
    </xf>
    <xf numFmtId="165" fontId="0" fillId="29" borderId="16" xfId="0" applyNumberFormat="1" applyFill="1" applyBorder="1" applyAlignment="1">
      <alignment horizontal="center" vertical="center"/>
    </xf>
    <xf numFmtId="165" fontId="0" fillId="29" borderId="28" xfId="0" applyNumberFormat="1" applyFill="1" applyBorder="1" applyAlignment="1">
      <alignment horizontal="center" vertical="center"/>
    </xf>
    <xf numFmtId="165" fontId="0" fillId="29" borderId="13" xfId="0" applyNumberFormat="1" applyFill="1" applyBorder="1" applyAlignment="1">
      <alignment horizontal="center" vertical="center"/>
    </xf>
    <xf numFmtId="165" fontId="0" fillId="29" borderId="71" xfId="0" applyNumberFormat="1" applyFill="1" applyBorder="1" applyAlignment="1">
      <alignment horizontal="center" vertical="center"/>
    </xf>
    <xf numFmtId="165" fontId="0" fillId="29" borderId="26" xfId="0" applyNumberFormat="1" applyFill="1" applyBorder="1" applyAlignment="1">
      <alignment horizontal="center" vertical="center"/>
    </xf>
    <xf numFmtId="165" fontId="0" fillId="29" borderId="17" xfId="0" applyNumberFormat="1" applyFill="1" applyBorder="1" applyAlignment="1">
      <alignment horizontal="center" vertical="center"/>
    </xf>
    <xf numFmtId="165" fontId="0" fillId="29" borderId="8" xfId="0" applyNumberFormat="1" applyFill="1" applyBorder="1" applyAlignment="1">
      <alignment horizontal="center" vertical="center"/>
    </xf>
    <xf numFmtId="165" fontId="0" fillId="29" borderId="41" xfId="0" applyNumberFormat="1" applyFill="1" applyBorder="1" applyAlignment="1">
      <alignment horizontal="center" vertical="center"/>
    </xf>
    <xf numFmtId="165" fontId="0" fillId="29" borderId="44" xfId="0" applyNumberFormat="1" applyFill="1" applyBorder="1" applyAlignment="1">
      <alignment horizontal="center" vertical="center"/>
    </xf>
    <xf numFmtId="165" fontId="0" fillId="29" borderId="32" xfId="0" applyNumberFormat="1" applyFill="1" applyBorder="1" applyAlignment="1">
      <alignment horizontal="center" vertical="center"/>
    </xf>
    <xf numFmtId="165" fontId="0" fillId="29" borderId="33" xfId="0" applyNumberFormat="1" applyFill="1" applyBorder="1" applyAlignment="1">
      <alignment horizontal="center" vertical="center"/>
    </xf>
    <xf numFmtId="165" fontId="0" fillId="29" borderId="49" xfId="0" applyNumberFormat="1" applyFill="1" applyBorder="1" applyAlignment="1">
      <alignment horizontal="center" vertical="center"/>
    </xf>
    <xf numFmtId="164" fontId="0" fillId="0" borderId="8" xfId="1" applyNumberFormat="1" applyFont="1" applyFill="1" applyBorder="1" applyAlignment="1">
      <alignment horizontal="center" vertical="center"/>
    </xf>
    <xf numFmtId="164" fontId="0" fillId="0" borderId="27" xfId="1" applyNumberFormat="1" applyFont="1" applyFill="1" applyBorder="1" applyAlignment="1">
      <alignment horizontal="center" vertical="center"/>
    </xf>
    <xf numFmtId="164" fontId="0" fillId="0" borderId="16" xfId="1" applyNumberFormat="1" applyFont="1" applyFill="1" applyBorder="1" applyAlignment="1">
      <alignment horizontal="center" vertical="center"/>
    </xf>
    <xf numFmtId="164" fontId="0" fillId="0" borderId="28" xfId="1" applyNumberFormat="1" applyFont="1" applyFill="1" applyBorder="1" applyAlignment="1">
      <alignment horizontal="center" vertical="center"/>
    </xf>
    <xf numFmtId="164" fontId="0" fillId="0" borderId="50" xfId="1" applyNumberFormat="1" applyFont="1" applyFill="1" applyBorder="1" applyAlignment="1">
      <alignment horizontal="center" vertical="center"/>
    </xf>
    <xf numFmtId="164" fontId="0" fillId="0" borderId="13" xfId="1" applyNumberFormat="1" applyFont="1" applyFill="1" applyBorder="1" applyAlignment="1">
      <alignment horizontal="center" vertical="center"/>
    </xf>
    <xf numFmtId="164" fontId="0" fillId="0" borderId="71" xfId="1" applyNumberFormat="1" applyFont="1" applyFill="1" applyBorder="1" applyAlignment="1">
      <alignment horizontal="center" vertical="center"/>
    </xf>
    <xf numFmtId="164" fontId="0" fillId="0" borderId="26" xfId="1" applyNumberFormat="1" applyFont="1" applyFill="1" applyBorder="1" applyAlignment="1">
      <alignment horizontal="center" vertical="center"/>
    </xf>
    <xf numFmtId="164" fontId="0" fillId="0" borderId="17" xfId="1" applyNumberFormat="1" applyFont="1" applyFill="1" applyBorder="1" applyAlignment="1">
      <alignment horizontal="center" vertical="center"/>
    </xf>
    <xf numFmtId="164" fontId="0" fillId="0" borderId="30" xfId="1" applyNumberFormat="1" applyFont="1" applyFill="1" applyBorder="1" applyAlignment="1">
      <alignment horizontal="center" vertical="center"/>
    </xf>
    <xf numFmtId="164" fontId="0" fillId="0" borderId="44" xfId="1" applyNumberFormat="1" applyFont="1" applyFill="1" applyBorder="1" applyAlignment="1">
      <alignment horizontal="center" vertical="center"/>
    </xf>
    <xf numFmtId="164" fontId="0" fillId="0" borderId="41" xfId="1" applyNumberFormat="1" applyFont="1" applyFill="1" applyBorder="1" applyAlignment="1">
      <alignment horizontal="center" vertical="center"/>
    </xf>
    <xf numFmtId="164" fontId="0" fillId="0" borderId="47" xfId="1" applyNumberFormat="1" applyFont="1" applyFill="1" applyBorder="1" applyAlignment="1">
      <alignment horizontal="center" vertical="center"/>
    </xf>
    <xf numFmtId="164" fontId="0" fillId="0" borderId="69" xfId="1" applyNumberFormat="1" applyFont="1" applyFill="1" applyBorder="1" applyAlignment="1">
      <alignment horizontal="center" vertical="center"/>
    </xf>
    <xf numFmtId="164" fontId="0" fillId="0" borderId="35" xfId="1" applyNumberFormat="1" applyFont="1" applyFill="1" applyBorder="1" applyAlignment="1">
      <alignment horizontal="center" vertical="center"/>
    </xf>
    <xf numFmtId="164" fontId="0" fillId="0" borderId="80" xfId="1" applyNumberFormat="1" applyFont="1" applyFill="1" applyBorder="1" applyAlignment="1">
      <alignment horizontal="center" vertical="center"/>
    </xf>
    <xf numFmtId="164" fontId="0" fillId="0" borderId="79" xfId="1" applyNumberFormat="1" applyFont="1" applyFill="1" applyBorder="1" applyAlignment="1">
      <alignment horizontal="center" vertical="center"/>
    </xf>
    <xf numFmtId="164" fontId="0" fillId="0" borderId="25" xfId="1" applyNumberFormat="1" applyFont="1" applyFill="1" applyBorder="1" applyAlignment="1">
      <alignment horizontal="center" vertical="center"/>
    </xf>
    <xf numFmtId="164" fontId="0" fillId="0" borderId="14" xfId="1" applyNumberFormat="1" applyFont="1" applyFill="1" applyBorder="1" applyAlignment="1">
      <alignment horizontal="center" vertical="center"/>
    </xf>
    <xf numFmtId="164" fontId="0" fillId="0" borderId="7" xfId="1" applyNumberFormat="1" applyFont="1" applyFill="1" applyBorder="1" applyAlignment="1">
      <alignment horizontal="center" vertical="center"/>
    </xf>
    <xf numFmtId="164" fontId="0" fillId="0" borderId="43" xfId="1" applyNumberFormat="1" applyFont="1" applyFill="1" applyBorder="1" applyAlignment="1">
      <alignment horizontal="center" vertical="center"/>
    </xf>
    <xf numFmtId="164" fontId="0" fillId="0" borderId="34" xfId="1" applyNumberFormat="1" applyFont="1" applyFill="1" applyBorder="1" applyAlignment="1">
      <alignment horizontal="center" vertical="center"/>
    </xf>
    <xf numFmtId="164" fontId="0" fillId="0" borderId="48" xfId="1" applyNumberFormat="1" applyFont="1" applyFill="1" applyBorder="1" applyAlignment="1">
      <alignment horizontal="center" vertical="center"/>
    </xf>
    <xf numFmtId="164" fontId="0" fillId="0" borderId="46" xfId="1" applyNumberFormat="1" applyFont="1" applyFill="1" applyBorder="1" applyAlignment="1">
      <alignment horizontal="center" vertical="center"/>
    </xf>
    <xf numFmtId="164" fontId="38" fillId="12" borderId="10" xfId="1" applyNumberFormat="1" applyFont="1" applyFill="1" applyBorder="1"/>
    <xf numFmtId="164" fontId="0" fillId="0" borderId="16" xfId="1" applyNumberFormat="1" applyFont="1" applyFill="1" applyBorder="1" applyAlignment="1">
      <alignment horizontal="right" vertical="center"/>
    </xf>
    <xf numFmtId="164" fontId="0" fillId="0" borderId="26" xfId="1" applyNumberFormat="1" applyFont="1" applyFill="1" applyBorder="1" applyAlignment="1">
      <alignment horizontal="right" vertical="center"/>
    </xf>
    <xf numFmtId="164" fontId="0" fillId="0" borderId="28" xfId="1" applyNumberFormat="1" applyFont="1" applyFill="1" applyBorder="1" applyAlignment="1">
      <alignment horizontal="right" vertical="center"/>
    </xf>
    <xf numFmtId="164" fontId="0" fillId="0" borderId="13" xfId="1" applyNumberFormat="1" applyFont="1" applyFill="1" applyBorder="1" applyAlignment="1">
      <alignment horizontal="right" vertical="center"/>
    </xf>
    <xf numFmtId="164" fontId="0" fillId="0" borderId="41" xfId="1" applyNumberFormat="1" applyFont="1" applyFill="1" applyBorder="1" applyAlignment="1">
      <alignment horizontal="right" vertical="center"/>
    </xf>
    <xf numFmtId="164" fontId="0" fillId="0" borderId="17" xfId="1" applyNumberFormat="1" applyFont="1" applyFill="1" applyBorder="1" applyAlignment="1">
      <alignment horizontal="right" vertical="center"/>
    </xf>
    <xf numFmtId="164" fontId="0" fillId="0" borderId="32" xfId="1" applyNumberFormat="1" applyFont="1" applyFill="1" applyBorder="1" applyAlignment="1">
      <alignment horizontal="right" vertical="center"/>
    </xf>
    <xf numFmtId="164" fontId="38" fillId="12" borderId="20" xfId="1" applyNumberFormat="1" applyFont="1" applyFill="1" applyBorder="1"/>
    <xf numFmtId="164" fontId="0" fillId="0" borderId="6" xfId="1" applyNumberFormat="1" applyFont="1" applyFill="1" applyBorder="1" applyAlignment="1">
      <alignment horizontal="center" vertical="center"/>
    </xf>
    <xf numFmtId="164" fontId="0" fillId="0" borderId="25" xfId="1" applyNumberFormat="1" applyFont="1" applyFill="1" applyBorder="1" applyAlignment="1">
      <alignment horizontal="right" vertical="center"/>
    </xf>
    <xf numFmtId="164" fontId="0" fillId="0" borderId="43" xfId="1" applyNumberFormat="1" applyFont="1" applyFill="1" applyBorder="1" applyAlignment="1">
      <alignment horizontal="right" vertical="center"/>
    </xf>
    <xf numFmtId="164" fontId="0" fillId="0" borderId="33" xfId="1" applyNumberFormat="1" applyFont="1" applyFill="1" applyBorder="1" applyAlignment="1">
      <alignment horizontal="right" vertical="center"/>
    </xf>
    <xf numFmtId="164" fontId="0" fillId="0" borderId="47" xfId="1" applyNumberFormat="1" applyFont="1" applyFill="1" applyBorder="1" applyAlignment="1">
      <alignment horizontal="right" vertical="center"/>
    </xf>
    <xf numFmtId="164" fontId="0" fillId="0" borderId="44" xfId="1" applyNumberFormat="1" applyFont="1" applyFill="1" applyBorder="1" applyAlignment="1">
      <alignment horizontal="right" vertical="center"/>
    </xf>
    <xf numFmtId="164" fontId="0" fillId="0" borderId="35" xfId="1" applyNumberFormat="1" applyFont="1" applyFill="1" applyBorder="1" applyAlignment="1">
      <alignment horizontal="right" vertical="center"/>
    </xf>
    <xf numFmtId="164" fontId="0" fillId="0" borderId="49" xfId="1" applyNumberFormat="1" applyFont="1" applyFill="1" applyBorder="1" applyAlignment="1">
      <alignment horizontal="right" vertical="center"/>
    </xf>
    <xf numFmtId="164" fontId="0" fillId="0" borderId="30" xfId="1" applyNumberFormat="1" applyFont="1" applyFill="1" applyBorder="1" applyAlignment="1">
      <alignment horizontal="right" vertical="center"/>
    </xf>
    <xf numFmtId="164" fontId="0" fillId="0" borderId="8" xfId="1" applyNumberFormat="1" applyFont="1" applyFill="1" applyBorder="1" applyAlignment="1">
      <alignment horizontal="right" vertical="center"/>
    </xf>
    <xf numFmtId="164" fontId="38" fillId="12" borderId="40" xfId="1" applyNumberFormat="1" applyFont="1" applyFill="1" applyBorder="1"/>
    <xf numFmtId="164" fontId="0" fillId="0" borderId="71" xfId="1" applyNumberFormat="1" applyFont="1" applyFill="1" applyBorder="1" applyAlignment="1">
      <alignment horizontal="right" vertical="center"/>
    </xf>
    <xf numFmtId="164" fontId="38" fillId="12" borderId="21" xfId="1" applyNumberFormat="1" applyFont="1" applyFill="1" applyBorder="1"/>
    <xf numFmtId="164" fontId="0" fillId="0" borderId="0" xfId="1" applyNumberFormat="1" applyFont="1"/>
    <xf numFmtId="164" fontId="36" fillId="10" borderId="10" xfId="1" applyNumberFormat="1" applyFont="1" applyFill="1" applyBorder="1" applyAlignment="1">
      <alignment horizontal="center" vertical="center"/>
    </xf>
    <xf numFmtId="164" fontId="36" fillId="10" borderId="12" xfId="1" applyNumberFormat="1" applyFont="1" applyFill="1" applyBorder="1" applyAlignment="1">
      <alignment horizontal="center" vertical="center"/>
    </xf>
    <xf numFmtId="164" fontId="36" fillId="10" borderId="11" xfId="1" applyNumberFormat="1" applyFont="1" applyFill="1" applyBorder="1" applyAlignment="1">
      <alignment horizontal="center" vertical="center"/>
    </xf>
    <xf numFmtId="164" fontId="36" fillId="10" borderId="59" xfId="1" applyNumberFormat="1" applyFont="1" applyFill="1" applyBorder="1" applyAlignment="1">
      <alignment horizontal="center" vertical="center"/>
    </xf>
    <xf numFmtId="164" fontId="36" fillId="10" borderId="55" xfId="1" applyNumberFormat="1" applyFont="1" applyFill="1" applyBorder="1" applyAlignment="1">
      <alignment horizontal="center" vertical="center"/>
    </xf>
    <xf numFmtId="164" fontId="29" fillId="0" borderId="76" xfId="1" applyNumberFormat="1" applyFont="1" applyFill="1" applyBorder="1" applyAlignment="1">
      <alignment horizontal="left" vertical="center" wrapText="1"/>
    </xf>
    <xf numFmtId="164" fontId="33" fillId="0" borderId="1" xfId="1" applyNumberFormat="1" applyFont="1" applyFill="1" applyBorder="1" applyAlignment="1">
      <alignment vertical="center" wrapText="1"/>
    </xf>
    <xf numFmtId="164" fontId="7" fillId="17" borderId="0" xfId="1" applyNumberFormat="1" applyFont="1" applyFill="1"/>
    <xf numFmtId="164" fontId="22" fillId="0" borderId="24" xfId="1" applyNumberFormat="1" applyFont="1" applyFill="1" applyBorder="1" applyAlignment="1">
      <alignment vertical="center" wrapText="1"/>
    </xf>
    <xf numFmtId="43" fontId="31" fillId="21" borderId="1" xfId="1" applyNumberFormat="1" applyFont="1" applyFill="1" applyBorder="1" applyAlignment="1">
      <alignment vertical="center" wrapText="1"/>
    </xf>
    <xf numFmtId="43" fontId="31" fillId="21" borderId="8" xfId="1" applyNumberFormat="1" applyFont="1" applyFill="1" applyBorder="1" applyAlignment="1">
      <alignment vertical="center" wrapText="1"/>
    </xf>
    <xf numFmtId="43" fontId="45" fillId="12" borderId="8" xfId="1" applyNumberFormat="1" applyFont="1" applyFill="1" applyBorder="1" applyAlignment="1">
      <alignment vertical="center" wrapText="1"/>
    </xf>
    <xf numFmtId="43" fontId="25" fillId="0" borderId="1" xfId="1" applyFont="1" applyFill="1" applyBorder="1" applyAlignment="1">
      <alignment horizontal="left" vertical="center" wrapText="1"/>
    </xf>
    <xf numFmtId="43" fontId="78" fillId="0" borderId="1" xfId="1" applyFont="1" applyFill="1" applyBorder="1" applyAlignment="1">
      <alignment horizontal="left" vertical="center" wrapText="1"/>
    </xf>
    <xf numFmtId="43" fontId="25" fillId="0" borderId="1" xfId="1" applyFont="1" applyFill="1" applyBorder="1" applyAlignment="1">
      <alignment vertical="center" wrapText="1"/>
    </xf>
    <xf numFmtId="0" fontId="25" fillId="0" borderId="1" xfId="1" applyNumberFormat="1" applyFont="1" applyFill="1" applyBorder="1" applyAlignment="1">
      <alignment horizontal="right" vertical="center" wrapText="1"/>
    </xf>
    <xf numFmtId="43" fontId="25" fillId="0" borderId="1" xfId="1" applyFont="1" applyFill="1" applyBorder="1" applyAlignment="1">
      <alignment horizontal="right" vertical="center" wrapText="1"/>
    </xf>
    <xf numFmtId="0" fontId="22" fillId="0" borderId="1" xfId="1" applyNumberFormat="1" applyFont="1" applyFill="1" applyBorder="1" applyAlignment="1">
      <alignment horizontal="right" vertical="center" wrapText="1"/>
    </xf>
    <xf numFmtId="43" fontId="23" fillId="0" borderId="1" xfId="1" applyFont="1" applyFill="1" applyBorder="1" applyAlignment="1">
      <alignment vertical="center" wrapText="1"/>
    </xf>
    <xf numFmtId="43" fontId="22" fillId="0" borderId="3" xfId="1" applyFont="1" applyFill="1" applyBorder="1" applyAlignment="1">
      <alignment horizontal="left" vertical="center" wrapText="1"/>
    </xf>
    <xf numFmtId="43" fontId="22" fillId="0" borderId="8" xfId="1" applyFont="1" applyFill="1" applyBorder="1" applyAlignment="1">
      <alignment horizontal="left" vertical="center" wrapText="1"/>
    </xf>
    <xf numFmtId="43" fontId="33" fillId="0" borderId="20" xfId="1" applyFont="1" applyFill="1" applyBorder="1" applyAlignment="1">
      <alignment horizontal="left" vertical="center" wrapText="1"/>
    </xf>
    <xf numFmtId="43" fontId="24" fillId="0" borderId="17" xfId="1" applyFont="1" applyFill="1" applyBorder="1" applyAlignment="1">
      <alignment horizontal="center" vertical="center"/>
    </xf>
    <xf numFmtId="43" fontId="22" fillId="0" borderId="30" xfId="1" applyFont="1" applyBorder="1" applyAlignment="1">
      <alignment vertical="center" wrapText="1"/>
    </xf>
    <xf numFmtId="167" fontId="33" fillId="0" borderId="4" xfId="1" applyNumberFormat="1" applyFont="1" applyFill="1" applyBorder="1" applyAlignment="1">
      <alignment vertical="top" wrapText="1"/>
    </xf>
    <xf numFmtId="43" fontId="24" fillId="0" borderId="3" xfId="1" applyFont="1" applyFill="1" applyBorder="1" applyAlignment="1">
      <alignment horizontal="right" vertical="center" wrapText="1"/>
    </xf>
    <xf numFmtId="167" fontId="33" fillId="0" borderId="5" xfId="1" applyNumberFormat="1" applyFont="1" applyFill="1" applyBorder="1" applyAlignment="1">
      <alignment vertical="top" wrapText="1"/>
    </xf>
    <xf numFmtId="43" fontId="12" fillId="8" borderId="1" xfId="1" applyFont="1" applyFill="1" applyBorder="1"/>
    <xf numFmtId="43" fontId="17" fillId="0" borderId="1" xfId="0" applyNumberFormat="1" applyFont="1" applyBorder="1"/>
    <xf numFmtId="43" fontId="17" fillId="0" borderId="8" xfId="0" applyNumberFormat="1" applyFont="1" applyBorder="1"/>
    <xf numFmtId="43" fontId="12" fillId="0" borderId="1" xfId="1" applyFont="1" applyFill="1" applyBorder="1"/>
    <xf numFmtId="43" fontId="40" fillId="0" borderId="20" xfId="1" applyFont="1" applyBorder="1" applyAlignment="1">
      <alignment vertical="center"/>
    </xf>
    <xf numFmtId="43" fontId="2" fillId="0" borderId="10" xfId="0" applyNumberFormat="1" applyFont="1" applyBorder="1"/>
    <xf numFmtId="43" fontId="40" fillId="0" borderId="1" xfId="1" applyFont="1" applyBorder="1" applyAlignment="1">
      <alignment vertical="center"/>
    </xf>
    <xf numFmtId="43" fontId="2" fillId="0" borderId="1" xfId="0" applyNumberFormat="1" applyFont="1" applyBorder="1"/>
    <xf numFmtId="43" fontId="40" fillId="0" borderId="1" xfId="1" applyFont="1" applyFill="1" applyBorder="1" applyAlignment="1">
      <alignment vertical="center"/>
    </xf>
    <xf numFmtId="43" fontId="40" fillId="0" borderId="1" xfId="0" applyNumberFormat="1" applyFont="1" applyFill="1" applyBorder="1"/>
    <xf numFmtId="43" fontId="30" fillId="0" borderId="1" xfId="1" applyFont="1" applyBorder="1" applyAlignment="1">
      <alignment vertical="center"/>
    </xf>
    <xf numFmtId="43" fontId="0" fillId="0" borderId="8" xfId="0" applyNumberFormat="1" applyFont="1" applyBorder="1"/>
    <xf numFmtId="43" fontId="12" fillId="0" borderId="0" xfId="1" applyFont="1" applyFill="1" applyBorder="1"/>
    <xf numFmtId="43" fontId="0" fillId="0" borderId="24" xfId="1" applyFont="1" applyFill="1" applyBorder="1" applyAlignment="1">
      <alignment horizontal="right" vertical="center"/>
    </xf>
    <xf numFmtId="43" fontId="0" fillId="0" borderId="28" xfId="1" applyFont="1" applyFill="1" applyBorder="1" applyAlignment="1">
      <alignment horizontal="right" vertical="center"/>
    </xf>
    <xf numFmtId="164" fontId="33" fillId="26" borderId="7" xfId="1" applyNumberFormat="1" applyFont="1" applyFill="1" applyBorder="1" applyAlignment="1">
      <alignment horizontal="center" vertical="center"/>
    </xf>
    <xf numFmtId="164" fontId="24" fillId="0" borderId="17" xfId="1" applyNumberFormat="1" applyFont="1" applyFill="1" applyBorder="1" applyAlignment="1">
      <alignment horizontal="center" vertical="center"/>
    </xf>
    <xf numFmtId="164" fontId="22" fillId="0" borderId="7" xfId="1" applyNumberFormat="1" applyFont="1" applyFill="1" applyBorder="1" applyAlignment="1">
      <alignment horizontal="left" vertical="center" wrapText="1"/>
    </xf>
    <xf numFmtId="164" fontId="25" fillId="0" borderId="1" xfId="1" applyNumberFormat="1" applyFont="1" applyFill="1" applyBorder="1" applyAlignment="1">
      <alignment vertical="center" wrapText="1"/>
    </xf>
    <xf numFmtId="164" fontId="23" fillId="0" borderId="1" xfId="1" applyNumberFormat="1" applyFont="1" applyFill="1" applyBorder="1" applyAlignment="1">
      <alignment vertical="center" wrapText="1"/>
    </xf>
    <xf numFmtId="164" fontId="30" fillId="21" borderId="1" xfId="1" applyNumberFormat="1" applyFont="1" applyFill="1" applyBorder="1" applyAlignment="1">
      <alignment vertical="center"/>
    </xf>
    <xf numFmtId="43" fontId="22" fillId="8" borderId="1" xfId="1" applyFont="1" applyFill="1" applyBorder="1" applyAlignment="1">
      <alignment horizontal="left" vertical="center" wrapText="1"/>
    </xf>
    <xf numFmtId="167" fontId="25" fillId="0" borderId="1" xfId="1" applyNumberFormat="1" applyFont="1" applyFill="1" applyBorder="1" applyAlignment="1">
      <alignment horizontal="left" vertical="center" wrapText="1"/>
    </xf>
    <xf numFmtId="164" fontId="16" fillId="0" borderId="0" xfId="1" applyNumberFormat="1" applyFont="1"/>
    <xf numFmtId="0" fontId="40" fillId="0" borderId="34" xfId="0" applyFont="1" applyFill="1" applyBorder="1" applyAlignment="1">
      <alignment horizontal="left" vertical="center" wrapText="1"/>
    </xf>
    <xf numFmtId="164" fontId="16" fillId="0" borderId="52" xfId="1" applyNumberFormat="1" applyFont="1" applyBorder="1" applyAlignment="1">
      <alignment horizontal="center" vertical="center"/>
    </xf>
    <xf numFmtId="164" fontId="16" fillId="0" borderId="21" xfId="1" applyNumberFormat="1" applyFont="1" applyBorder="1" applyAlignment="1">
      <alignment horizontal="center" vertical="center"/>
    </xf>
    <xf numFmtId="0" fontId="38" fillId="12" borderId="51" xfId="0" applyFont="1" applyFill="1" applyBorder="1" applyAlignment="1">
      <alignment horizontal="center"/>
    </xf>
    <xf numFmtId="0" fontId="0" fillId="0" borderId="46" xfId="0" applyFill="1" applyBorder="1" applyAlignment="1">
      <alignment vertical="top" wrapText="1"/>
    </xf>
    <xf numFmtId="164" fontId="19" fillId="12" borderId="18" xfId="1" applyNumberFormat="1" applyFont="1" applyFill="1" applyBorder="1" applyAlignment="1">
      <alignment horizontal="center" vertical="center"/>
    </xf>
    <xf numFmtId="164" fontId="19" fillId="12" borderId="54" xfId="1" applyNumberFormat="1" applyFont="1" applyFill="1" applyBorder="1" applyAlignment="1">
      <alignment horizontal="center" vertical="center"/>
    </xf>
    <xf numFmtId="164" fontId="16" fillId="12" borderId="23" xfId="1" applyNumberFormat="1" applyFont="1" applyFill="1" applyBorder="1" applyAlignment="1">
      <alignment horizontal="center" vertical="center"/>
    </xf>
    <xf numFmtId="164" fontId="16" fillId="13" borderId="23" xfId="1" applyNumberFormat="1" applyFont="1" applyFill="1" applyBorder="1" applyAlignment="1">
      <alignment horizontal="center" vertical="center"/>
    </xf>
    <xf numFmtId="164" fontId="16" fillId="12" borderId="20" xfId="1" applyNumberFormat="1" applyFont="1" applyFill="1" applyBorder="1" applyAlignment="1">
      <alignment horizontal="center" vertical="center"/>
    </xf>
    <xf numFmtId="0" fontId="36" fillId="10" borderId="10" xfId="0" applyFont="1" applyFill="1" applyBorder="1" applyAlignment="1">
      <alignment horizontal="center" vertical="center"/>
    </xf>
    <xf numFmtId="0" fontId="36" fillId="10" borderId="11" xfId="0" applyFont="1" applyFill="1" applyBorder="1" applyAlignment="1">
      <alignment horizontal="center" vertical="center"/>
    </xf>
    <xf numFmtId="0" fontId="36" fillId="10" borderId="12" xfId="0" applyFont="1" applyFill="1" applyBorder="1" applyAlignment="1">
      <alignment horizontal="center" vertical="center"/>
    </xf>
    <xf numFmtId="0" fontId="36" fillId="11" borderId="15" xfId="0" applyFont="1" applyFill="1" applyBorder="1" applyAlignment="1">
      <alignment horizontal="center" vertical="center"/>
    </xf>
    <xf numFmtId="0" fontId="36" fillId="11" borderId="61" xfId="0" applyFont="1" applyFill="1" applyBorder="1" applyAlignment="1">
      <alignment horizontal="center" vertical="center"/>
    </xf>
    <xf numFmtId="0" fontId="36" fillId="10" borderId="15" xfId="0" applyFont="1" applyFill="1" applyBorder="1" applyAlignment="1">
      <alignment horizontal="center" vertical="center" wrapText="1"/>
    </xf>
    <xf numFmtId="0" fontId="19" fillId="10" borderId="15" xfId="0" applyFont="1" applyFill="1" applyBorder="1" applyAlignment="1">
      <alignment horizontal="center" vertical="center" wrapText="1"/>
    </xf>
    <xf numFmtId="164" fontId="17" fillId="12" borderId="52" xfId="1" applyNumberFormat="1" applyFont="1" applyFill="1" applyBorder="1" applyAlignment="1">
      <alignment horizontal="center" vertical="center"/>
    </xf>
    <xf numFmtId="164" fontId="16" fillId="29" borderId="32" xfId="1" applyNumberFormat="1" applyFont="1" applyFill="1" applyBorder="1" applyAlignment="1">
      <alignment horizontal="center" vertical="center"/>
    </xf>
    <xf numFmtId="164" fontId="16" fillId="29" borderId="35" xfId="1" applyNumberFormat="1" applyFont="1" applyFill="1" applyBorder="1" applyAlignment="1">
      <alignment horizontal="center" vertical="center"/>
    </xf>
    <xf numFmtId="164" fontId="16" fillId="0" borderId="35" xfId="1" applyNumberFormat="1" applyFont="1" applyBorder="1" applyAlignment="1">
      <alignment horizontal="center" vertical="center"/>
    </xf>
    <xf numFmtId="0" fontId="36" fillId="11" borderId="70" xfId="0" applyFont="1" applyFill="1" applyBorder="1" applyAlignment="1">
      <alignment horizontal="center" vertical="center"/>
    </xf>
    <xf numFmtId="164" fontId="16" fillId="0" borderId="41" xfId="1" applyNumberFormat="1" applyFont="1" applyBorder="1" applyAlignment="1">
      <alignment horizontal="center" vertical="center"/>
    </xf>
    <xf numFmtId="164" fontId="16" fillId="0" borderId="77" xfId="1" applyNumberFormat="1" applyFont="1" applyBorder="1" applyAlignment="1">
      <alignment horizontal="center" vertical="center"/>
    </xf>
    <xf numFmtId="164" fontId="19" fillId="12" borderId="20" xfId="1" applyNumberFormat="1" applyFont="1" applyFill="1" applyBorder="1" applyAlignment="1">
      <alignment horizontal="center" vertical="center"/>
    </xf>
    <xf numFmtId="164" fontId="16" fillId="0" borderId="75" xfId="1" applyNumberFormat="1" applyFont="1" applyBorder="1" applyAlignment="1">
      <alignment horizontal="center" vertical="center"/>
    </xf>
    <xf numFmtId="164" fontId="16" fillId="12" borderId="76" xfId="1" applyNumberFormat="1" applyFont="1" applyFill="1" applyBorder="1" applyAlignment="1">
      <alignment horizontal="center" vertical="center"/>
    </xf>
    <xf numFmtId="164" fontId="16" fillId="12" borderId="31" xfId="1" applyNumberFormat="1" applyFont="1" applyFill="1" applyBorder="1" applyAlignment="1">
      <alignment horizontal="center" vertical="center"/>
    </xf>
    <xf numFmtId="164" fontId="16" fillId="12" borderId="75" xfId="1" applyNumberFormat="1" applyFont="1" applyFill="1" applyBorder="1" applyAlignment="1">
      <alignment horizontal="center" vertical="center"/>
    </xf>
    <xf numFmtId="164" fontId="36" fillId="10" borderId="58" xfId="1" applyNumberFormat="1" applyFont="1" applyFill="1" applyBorder="1" applyAlignment="1">
      <alignment horizontal="center" vertical="center" wrapText="1"/>
    </xf>
    <xf numFmtId="0" fontId="36" fillId="10" borderId="58" xfId="0" applyFont="1" applyFill="1" applyBorder="1" applyAlignment="1">
      <alignment horizontal="center" vertical="center" wrapText="1"/>
    </xf>
    <xf numFmtId="37" fontId="38" fillId="12" borderId="21" xfId="0" applyNumberFormat="1" applyFont="1" applyFill="1" applyBorder="1"/>
    <xf numFmtId="164" fontId="0" fillId="0" borderId="32" xfId="1" applyNumberFormat="1" applyFont="1" applyFill="1" applyBorder="1" applyAlignment="1">
      <alignment horizontal="center" vertical="center"/>
    </xf>
    <xf numFmtId="0" fontId="0" fillId="0" borderId="34" xfId="0" applyFill="1" applyBorder="1" applyAlignment="1">
      <alignment wrapText="1"/>
    </xf>
    <xf numFmtId="164" fontId="16" fillId="12" borderId="77" xfId="1" applyNumberFormat="1" applyFont="1" applyFill="1" applyBorder="1" applyAlignment="1">
      <alignment horizontal="center" vertical="center"/>
    </xf>
    <xf numFmtId="37" fontId="38" fillId="12" borderId="61" xfId="0" applyNumberFormat="1" applyFont="1" applyFill="1" applyBorder="1"/>
    <xf numFmtId="43" fontId="23" fillId="0" borderId="0" xfId="1" applyNumberFormat="1" applyFont="1" applyFill="1" applyBorder="1" applyAlignment="1">
      <alignment vertical="center" wrapText="1"/>
    </xf>
    <xf numFmtId="43" fontId="22" fillId="0" borderId="0" xfId="1" applyNumberFormat="1" applyFont="1" applyFill="1" applyBorder="1" applyAlignment="1">
      <alignment vertical="center" wrapText="1"/>
    </xf>
    <xf numFmtId="164" fontId="0" fillId="0" borderId="62" xfId="1" applyNumberFormat="1" applyFont="1" applyFill="1" applyBorder="1" applyAlignment="1">
      <alignment horizontal="center" vertical="center"/>
    </xf>
    <xf numFmtId="49" fontId="40" fillId="0" borderId="17" xfId="0" applyNumberFormat="1" applyFont="1" applyBorder="1" applyAlignment="1">
      <alignment horizontal="left" vertical="center" wrapText="1" readingOrder="1"/>
    </xf>
    <xf numFmtId="164" fontId="48" fillId="0" borderId="30" xfId="1" applyNumberFormat="1" applyFont="1" applyBorder="1" applyAlignment="1">
      <alignment vertical="center" wrapText="1"/>
    </xf>
    <xf numFmtId="0" fontId="18" fillId="22" borderId="17" xfId="0" applyFont="1" applyFill="1" applyBorder="1" applyAlignment="1">
      <alignment horizontal="left" vertical="center"/>
    </xf>
    <xf numFmtId="0" fontId="33" fillId="0" borderId="32" xfId="0" applyFont="1" applyFill="1" applyBorder="1" applyAlignment="1">
      <alignment horizontal="left" vertical="center"/>
    </xf>
    <xf numFmtId="43" fontId="22" fillId="0" borderId="35" xfId="1" applyFont="1" applyBorder="1" applyAlignment="1">
      <alignment vertical="center" wrapText="1"/>
    </xf>
    <xf numFmtId="164" fontId="53" fillId="0" borderId="30" xfId="1" applyNumberFormat="1" applyFont="1" applyBorder="1" applyAlignment="1">
      <alignment vertical="center" wrapText="1"/>
    </xf>
    <xf numFmtId="0" fontId="50" fillId="19" borderId="32" xfId="0" applyFont="1" applyFill="1" applyBorder="1" applyAlignment="1">
      <alignment horizontal="left" vertical="center"/>
    </xf>
    <xf numFmtId="164" fontId="50" fillId="19" borderId="30" xfId="1" applyNumberFormat="1" applyFont="1" applyFill="1" applyBorder="1" applyAlignment="1">
      <alignment vertical="center"/>
    </xf>
    <xf numFmtId="43" fontId="24" fillId="0" borderId="30" xfId="1" applyFont="1" applyBorder="1"/>
    <xf numFmtId="0" fontId="40" fillId="0" borderId="17" xfId="0" applyFont="1" applyBorder="1" applyAlignment="1">
      <alignment vertical="center" wrapText="1"/>
    </xf>
    <xf numFmtId="0" fontId="31" fillId="0" borderId="32" xfId="0" applyFont="1" applyBorder="1" applyAlignment="1">
      <alignment vertical="center" wrapText="1"/>
    </xf>
    <xf numFmtId="164" fontId="24" fillId="0" borderId="0" xfId="1" applyNumberFormat="1" applyFont="1" applyBorder="1"/>
    <xf numFmtId="164" fontId="24" fillId="0" borderId="56" xfId="1" applyNumberFormat="1" applyFont="1" applyBorder="1"/>
    <xf numFmtId="0" fontId="31" fillId="15" borderId="15" xfId="0" applyFont="1" applyFill="1" applyBorder="1" applyAlignment="1">
      <alignment horizontal="left" vertical="center"/>
    </xf>
    <xf numFmtId="0" fontId="30" fillId="15" borderId="60" xfId="0" applyFont="1" applyFill="1" applyBorder="1" applyAlignment="1">
      <alignment horizontal="left" vertical="center"/>
    </xf>
    <xf numFmtId="0" fontId="30" fillId="15" borderId="60" xfId="0" applyNumberFormat="1" applyFont="1" applyFill="1" applyBorder="1" applyAlignment="1">
      <alignment horizontal="center" vertical="center"/>
    </xf>
    <xf numFmtId="164" fontId="31" fillId="15" borderId="60" xfId="1" applyNumberFormat="1" applyFont="1" applyFill="1" applyBorder="1" applyAlignment="1">
      <alignment horizontal="center" vertical="center"/>
    </xf>
    <xf numFmtId="164" fontId="31" fillId="15" borderId="61" xfId="1" applyNumberFormat="1" applyFont="1" applyFill="1" applyBorder="1" applyAlignment="1">
      <alignment horizontal="center" vertical="center"/>
    </xf>
    <xf numFmtId="0" fontId="50" fillId="0" borderId="13" xfId="0" applyFont="1" applyBorder="1" applyAlignment="1">
      <alignment horizontal="left" vertical="center"/>
    </xf>
    <xf numFmtId="0" fontId="19" fillId="0" borderId="3" xfId="0" applyFont="1" applyBorder="1" applyAlignment="1">
      <alignment vertical="center"/>
    </xf>
    <xf numFmtId="164" fontId="50" fillId="0" borderId="3" xfId="1" applyNumberFormat="1" applyFont="1" applyBorder="1" applyAlignment="1">
      <alignment vertical="center"/>
    </xf>
    <xf numFmtId="164" fontId="50" fillId="0" borderId="71" xfId="1" applyNumberFormat="1" applyFont="1" applyBorder="1" applyAlignment="1">
      <alignment vertical="center"/>
    </xf>
    <xf numFmtId="0" fontId="50" fillId="21" borderId="15" xfId="0" applyFont="1" applyFill="1" applyBorder="1" applyAlignment="1">
      <alignment horizontal="left" vertical="center"/>
    </xf>
    <xf numFmtId="0" fontId="19" fillId="21" borderId="60" xfId="0" applyFont="1" applyFill="1" applyBorder="1" applyAlignment="1">
      <alignment vertical="center"/>
    </xf>
    <xf numFmtId="0" fontId="27" fillId="21" borderId="60" xfId="0" applyNumberFormat="1" applyFont="1" applyFill="1" applyBorder="1" applyAlignment="1">
      <alignment horizontal="center" vertical="top" wrapText="1"/>
    </xf>
    <xf numFmtId="0" fontId="28" fillId="21" borderId="60" xfId="0" applyNumberFormat="1" applyFont="1" applyFill="1" applyBorder="1" applyAlignment="1">
      <alignment horizontal="center" vertical="top" wrapText="1"/>
    </xf>
    <xf numFmtId="164" fontId="50" fillId="21" borderId="60" xfId="1" applyNumberFormat="1" applyFont="1" applyFill="1" applyBorder="1" applyAlignment="1">
      <alignment vertical="center"/>
    </xf>
    <xf numFmtId="164" fontId="50" fillId="21" borderId="61" xfId="1" applyNumberFormat="1" applyFont="1" applyFill="1" applyBorder="1" applyAlignment="1">
      <alignment vertical="center"/>
    </xf>
    <xf numFmtId="0" fontId="40" fillId="0" borderId="13" xfId="0" applyFont="1" applyBorder="1" applyAlignment="1">
      <alignment vertical="center" wrapText="1"/>
    </xf>
    <xf numFmtId="0" fontId="17" fillId="20" borderId="3" xfId="0" applyFont="1" applyFill="1" applyBorder="1"/>
    <xf numFmtId="0" fontId="17" fillId="0" borderId="3" xfId="0" applyFont="1" applyBorder="1"/>
    <xf numFmtId="164" fontId="40" fillId="0" borderId="3" xfId="1" applyNumberFormat="1" applyFont="1" applyBorder="1" applyAlignment="1">
      <alignment vertical="center"/>
    </xf>
    <xf numFmtId="164" fontId="53" fillId="0" borderId="71" xfId="1" applyNumberFormat="1" applyFont="1" applyBorder="1" applyAlignment="1">
      <alignment vertical="center" wrapText="1"/>
    </xf>
    <xf numFmtId="0" fontId="33" fillId="19" borderId="5" xfId="0" applyFont="1" applyFill="1" applyBorder="1" applyAlignment="1">
      <alignment horizontal="left" vertical="center"/>
    </xf>
    <xf numFmtId="0" fontId="33" fillId="19" borderId="5" xfId="0" applyNumberFormat="1" applyFont="1" applyFill="1" applyBorder="1" applyAlignment="1">
      <alignment horizontal="center" vertical="center"/>
    </xf>
    <xf numFmtId="164" fontId="50" fillId="19" borderId="5" xfId="1" applyNumberFormat="1" applyFont="1" applyFill="1" applyBorder="1" applyAlignment="1">
      <alignment vertical="center" wrapText="1"/>
    </xf>
    <xf numFmtId="164" fontId="50" fillId="19" borderId="35" xfId="1" applyNumberFormat="1" applyFont="1" applyFill="1" applyBorder="1" applyAlignment="1">
      <alignment vertical="center" wrapText="1"/>
    </xf>
    <xf numFmtId="0" fontId="18" fillId="22" borderId="15" xfId="0" applyFont="1" applyFill="1" applyBorder="1" applyAlignment="1">
      <alignment horizontal="left" vertical="center"/>
    </xf>
    <xf numFmtId="0" fontId="18" fillId="22" borderId="60" xfId="0" applyFont="1" applyFill="1" applyBorder="1" applyAlignment="1">
      <alignment horizontal="left" vertical="center"/>
    </xf>
    <xf numFmtId="164" fontId="18" fillId="22" borderId="60" xfId="1" applyNumberFormat="1" applyFont="1" applyFill="1" applyBorder="1" applyAlignment="1">
      <alignment vertical="center" wrapText="1"/>
    </xf>
    <xf numFmtId="164" fontId="18" fillId="22" borderId="61" xfId="1" applyNumberFormat="1" applyFont="1" applyFill="1" applyBorder="1" applyAlignment="1">
      <alignment vertical="center" wrapText="1"/>
    </xf>
    <xf numFmtId="0" fontId="24" fillId="0" borderId="36" xfId="0" applyFont="1" applyBorder="1" applyAlignment="1">
      <alignment horizontal="left"/>
    </xf>
    <xf numFmtId="0" fontId="39" fillId="0" borderId="4" xfId="0" applyFont="1" applyBorder="1"/>
    <xf numFmtId="0" fontId="40" fillId="0" borderId="32" xfId="0" applyFont="1" applyBorder="1" applyAlignment="1">
      <alignment vertical="center" wrapText="1"/>
    </xf>
    <xf numFmtId="0" fontId="50" fillId="0" borderId="33" xfId="0" applyFont="1" applyFill="1" applyBorder="1" applyAlignment="1">
      <alignment horizontal="center" vertical="center" wrapText="1"/>
    </xf>
    <xf numFmtId="0" fontId="17" fillId="20" borderId="32" xfId="0" applyFont="1" applyFill="1" applyBorder="1"/>
    <xf numFmtId="0" fontId="17" fillId="20" borderId="5" xfId="0" applyFont="1" applyFill="1" applyBorder="1"/>
    <xf numFmtId="0" fontId="17" fillId="20" borderId="35" xfId="0" applyFont="1" applyFill="1" applyBorder="1"/>
    <xf numFmtId="0" fontId="17" fillId="0" borderId="32" xfId="0" applyFont="1" applyBorder="1"/>
    <xf numFmtId="0" fontId="17" fillId="0" borderId="5" xfId="0" applyFont="1" applyBorder="1"/>
    <xf numFmtId="0" fontId="17" fillId="0" borderId="35" xfId="0" applyFont="1" applyBorder="1"/>
    <xf numFmtId="164" fontId="40" fillId="0" borderId="6" xfId="1" applyNumberFormat="1" applyFont="1" applyBorder="1" applyAlignment="1">
      <alignment vertical="center"/>
    </xf>
    <xf numFmtId="164" fontId="53" fillId="0" borderId="35" xfId="1" applyNumberFormat="1" applyFont="1" applyBorder="1" applyAlignment="1">
      <alignment vertical="center" wrapText="1"/>
    </xf>
    <xf numFmtId="0" fontId="19" fillId="0" borderId="49" xfId="0" applyFont="1" applyBorder="1" applyAlignment="1">
      <alignment vertical="center"/>
    </xf>
    <xf numFmtId="0" fontId="27" fillId="0" borderId="13" xfId="0" applyNumberFormat="1" applyFont="1" applyFill="1" applyBorder="1" applyAlignment="1">
      <alignment horizontal="center" vertical="top" wrapText="1"/>
    </xf>
    <xf numFmtId="0" fontId="27" fillId="0" borderId="49" xfId="0" applyNumberFormat="1" applyFont="1" applyFill="1" applyBorder="1" applyAlignment="1">
      <alignment horizontal="center" vertical="top" wrapText="1"/>
    </xf>
    <xf numFmtId="0" fontId="28" fillId="0" borderId="13" xfId="0" applyNumberFormat="1" applyFont="1" applyFill="1" applyBorder="1" applyAlignment="1">
      <alignment horizontal="center" vertical="top" wrapText="1"/>
    </xf>
    <xf numFmtId="0" fontId="28" fillId="0" borderId="71" xfId="0" applyNumberFormat="1" applyFont="1" applyFill="1" applyBorder="1" applyAlignment="1">
      <alignment horizontal="center" vertical="top" wrapText="1"/>
    </xf>
    <xf numFmtId="0" fontId="27" fillId="0" borderId="71" xfId="0" applyNumberFormat="1" applyFont="1" applyFill="1" applyBorder="1" applyAlignment="1">
      <alignment horizontal="center" vertical="top" wrapText="1"/>
    </xf>
    <xf numFmtId="164" fontId="50" fillId="0" borderId="14" xfId="1" applyNumberFormat="1" applyFont="1" applyBorder="1" applyAlignment="1">
      <alignment vertical="center"/>
    </xf>
    <xf numFmtId="43" fontId="24" fillId="0" borderId="4" xfId="1" applyFont="1" applyBorder="1"/>
    <xf numFmtId="43" fontId="24" fillId="0" borderId="39" xfId="1" applyFont="1" applyBorder="1"/>
    <xf numFmtId="0" fontId="19" fillId="21" borderId="73" xfId="0" applyFont="1" applyFill="1" applyBorder="1" applyAlignment="1">
      <alignment vertical="center"/>
    </xf>
    <xf numFmtId="0" fontId="27" fillId="21" borderId="15" xfId="0" applyNumberFormat="1" applyFont="1" applyFill="1" applyBorder="1" applyAlignment="1">
      <alignment horizontal="center" vertical="top" wrapText="1"/>
    </xf>
    <xf numFmtId="0" fontId="27" fillId="21" borderId="73" xfId="0" applyNumberFormat="1" applyFont="1" applyFill="1" applyBorder="1" applyAlignment="1">
      <alignment horizontal="center" vertical="top" wrapText="1"/>
    </xf>
    <xf numFmtId="0" fontId="28" fillId="21" borderId="15" xfId="0" applyNumberFormat="1" applyFont="1" applyFill="1" applyBorder="1" applyAlignment="1">
      <alignment horizontal="center" vertical="top" wrapText="1"/>
    </xf>
    <xf numFmtId="0" fontId="28" fillId="21" borderId="61" xfId="0" applyNumberFormat="1" applyFont="1" applyFill="1" applyBorder="1" applyAlignment="1">
      <alignment horizontal="center" vertical="top" wrapText="1"/>
    </xf>
    <xf numFmtId="0" fontId="27" fillId="21" borderId="61" xfId="0" applyNumberFormat="1" applyFont="1" applyFill="1" applyBorder="1" applyAlignment="1">
      <alignment horizontal="center" vertical="top" wrapText="1"/>
    </xf>
    <xf numFmtId="164" fontId="50" fillId="21" borderId="70" xfId="1" applyNumberFormat="1" applyFont="1" applyFill="1" applyBorder="1" applyAlignment="1">
      <alignment vertical="center"/>
    </xf>
    <xf numFmtId="0" fontId="50" fillId="0" borderId="49" xfId="0" applyFont="1" applyFill="1" applyBorder="1" applyAlignment="1">
      <alignment horizontal="center" vertical="center" wrapText="1"/>
    </xf>
    <xf numFmtId="0" fontId="17" fillId="20" borderId="7" xfId="0" applyFont="1" applyFill="1" applyBorder="1"/>
    <xf numFmtId="0" fontId="17" fillId="20" borderId="14" xfId="0" applyFont="1" applyFill="1" applyBorder="1"/>
    <xf numFmtId="0" fontId="66" fillId="0" borderId="54" xfId="0" applyFont="1" applyBorder="1" applyAlignment="1">
      <alignment horizontal="center" vertical="center" wrapText="1"/>
    </xf>
    <xf numFmtId="0" fontId="66" fillId="0" borderId="19" xfId="0" applyFont="1" applyBorder="1" applyAlignment="1">
      <alignment horizontal="center" vertical="center" wrapText="1"/>
    </xf>
    <xf numFmtId="0" fontId="66" fillId="0" borderId="40" xfId="0" applyFont="1" applyBorder="1" applyAlignment="1">
      <alignment horizontal="center" vertical="center" wrapText="1"/>
    </xf>
    <xf numFmtId="0" fontId="66" fillId="0" borderId="18" xfId="0" applyFont="1" applyBorder="1" applyAlignment="1">
      <alignment horizontal="center" vertical="center"/>
    </xf>
    <xf numFmtId="0" fontId="66" fillId="0" borderId="52" xfId="0" applyFont="1" applyBorder="1" applyAlignment="1">
      <alignment horizontal="center" vertical="center"/>
    </xf>
    <xf numFmtId="0" fontId="66" fillId="0" borderId="21" xfId="0" applyFont="1" applyBorder="1" applyAlignment="1">
      <alignment horizontal="center" vertical="center"/>
    </xf>
    <xf numFmtId="0" fontId="36" fillId="20" borderId="18" xfId="0" applyFont="1" applyFill="1" applyBorder="1" applyAlignment="1">
      <alignment horizontal="center" vertical="center" wrapText="1"/>
    </xf>
    <xf numFmtId="0" fontId="36" fillId="20" borderId="52" xfId="0" applyFont="1" applyFill="1" applyBorder="1" applyAlignment="1">
      <alignment horizontal="center" vertical="center" wrapText="1"/>
    </xf>
    <xf numFmtId="0" fontId="36" fillId="11" borderId="10" xfId="0" applyFont="1" applyFill="1" applyBorder="1" applyAlignment="1">
      <alignment horizontal="center" vertical="center"/>
    </xf>
    <xf numFmtId="0" fontId="36" fillId="11" borderId="12" xfId="0" applyFont="1" applyFill="1" applyBorder="1" applyAlignment="1">
      <alignment horizontal="center" vertical="center"/>
    </xf>
    <xf numFmtId="0" fontId="36" fillId="11" borderId="11" xfId="0" applyFont="1" applyFill="1" applyBorder="1" applyAlignment="1">
      <alignment horizontal="center" vertical="center"/>
    </xf>
    <xf numFmtId="0" fontId="66" fillId="0" borderId="52" xfId="0" applyFont="1" applyBorder="1" applyAlignment="1">
      <alignment horizontal="center" vertical="center" wrapText="1"/>
    </xf>
    <xf numFmtId="0" fontId="66" fillId="0" borderId="21" xfId="0" applyFont="1" applyBorder="1" applyAlignment="1">
      <alignment horizontal="center" vertical="center" wrapText="1"/>
    </xf>
    <xf numFmtId="0" fontId="36" fillId="11" borderId="10" xfId="0" applyFont="1" applyFill="1" applyBorder="1" applyAlignment="1">
      <alignment horizontal="center" vertical="center" wrapText="1"/>
    </xf>
    <xf numFmtId="0" fontId="36" fillId="11" borderId="12" xfId="0" applyFont="1" applyFill="1" applyBorder="1" applyAlignment="1">
      <alignment horizontal="center" vertical="center" wrapText="1"/>
    </xf>
    <xf numFmtId="0" fontId="36" fillId="10" borderId="10" xfId="0" applyFont="1" applyFill="1" applyBorder="1" applyAlignment="1">
      <alignment horizontal="center" vertical="center" wrapText="1"/>
    </xf>
    <xf numFmtId="0" fontId="36" fillId="10" borderId="12" xfId="0" applyFont="1" applyFill="1" applyBorder="1" applyAlignment="1">
      <alignment horizontal="center" vertical="center" wrapText="1"/>
    </xf>
    <xf numFmtId="0" fontId="36" fillId="10" borderId="11" xfId="0" applyFont="1" applyFill="1" applyBorder="1" applyAlignment="1">
      <alignment horizontal="center" vertical="center" wrapText="1"/>
    </xf>
    <xf numFmtId="164" fontId="36" fillId="10" borderId="10" xfId="1" applyNumberFormat="1" applyFont="1" applyFill="1" applyBorder="1" applyAlignment="1">
      <alignment horizontal="center" vertical="center" wrapText="1"/>
    </xf>
    <xf numFmtId="164" fontId="36" fillId="10" borderId="12" xfId="1" applyNumberFormat="1" applyFont="1" applyFill="1" applyBorder="1" applyAlignment="1">
      <alignment horizontal="center" vertical="center" wrapText="1"/>
    </xf>
    <xf numFmtId="164" fontId="36" fillId="10" borderId="11" xfId="1" applyNumberFormat="1" applyFont="1" applyFill="1" applyBorder="1" applyAlignment="1">
      <alignment horizontal="center" vertical="center" wrapText="1"/>
    </xf>
    <xf numFmtId="0" fontId="36" fillId="10" borderId="18" xfId="0" applyFont="1" applyFill="1" applyBorder="1" applyAlignment="1">
      <alignment horizontal="center" vertical="center" wrapText="1"/>
    </xf>
    <xf numFmtId="0" fontId="36" fillId="10" borderId="52" xfId="0" applyFont="1" applyFill="1" applyBorder="1" applyAlignment="1">
      <alignment horizontal="center" vertical="center" wrapText="1"/>
    </xf>
    <xf numFmtId="0" fontId="36" fillId="11" borderId="18" xfId="0" applyFont="1" applyFill="1" applyBorder="1" applyAlignment="1">
      <alignment horizontal="center" vertical="center" wrapText="1"/>
    </xf>
    <xf numFmtId="0" fontId="36" fillId="11" borderId="52" xfId="0" applyFont="1" applyFill="1" applyBorder="1" applyAlignment="1">
      <alignment horizontal="center" vertical="center" wrapText="1"/>
    </xf>
    <xf numFmtId="0" fontId="36" fillId="11" borderId="21" xfId="0" applyFont="1" applyFill="1" applyBorder="1" applyAlignment="1">
      <alignment horizontal="center" vertical="center" wrapText="1"/>
    </xf>
    <xf numFmtId="0" fontId="37" fillId="0" borderId="34" xfId="0" applyFont="1" applyBorder="1" applyAlignment="1">
      <alignment horizontal="left" vertical="top" wrapText="1"/>
    </xf>
    <xf numFmtId="0" fontId="0" fillId="0" borderId="2" xfId="0" applyFont="1" applyBorder="1" applyAlignment="1">
      <alignment horizontal="left" vertical="top"/>
    </xf>
    <xf numFmtId="0" fontId="37" fillId="0" borderId="29" xfId="0" applyFont="1" applyBorder="1" applyAlignment="1">
      <alignment horizontal="left" vertical="top" wrapText="1"/>
    </xf>
    <xf numFmtId="0" fontId="0" fillId="0" borderId="9" xfId="0" applyFont="1" applyBorder="1" applyAlignment="1">
      <alignment horizontal="left" vertical="top"/>
    </xf>
    <xf numFmtId="0" fontId="37" fillId="0" borderId="48" xfId="0" applyFont="1" applyBorder="1" applyAlignment="1">
      <alignment horizontal="left" vertical="top" wrapText="1"/>
    </xf>
    <xf numFmtId="0" fontId="0" fillId="0" borderId="50" xfId="0" applyFont="1" applyBorder="1" applyAlignment="1">
      <alignment horizontal="left" vertical="top"/>
    </xf>
    <xf numFmtId="0" fontId="36" fillId="11" borderId="18" xfId="0" applyFont="1" applyFill="1" applyBorder="1" applyAlignment="1">
      <alignment horizontal="center" vertical="center" textRotation="45"/>
    </xf>
    <xf numFmtId="0" fontId="36" fillId="11" borderId="52" xfId="0" applyFont="1" applyFill="1" applyBorder="1" applyAlignment="1">
      <alignment horizontal="center" vertical="center" textRotation="45"/>
    </xf>
    <xf numFmtId="0" fontId="36" fillId="11" borderId="21" xfId="0" applyFont="1" applyFill="1" applyBorder="1" applyAlignment="1">
      <alignment horizontal="center" vertical="center" textRotation="45"/>
    </xf>
    <xf numFmtId="0" fontId="36" fillId="11" borderId="18" xfId="0" applyFont="1" applyFill="1" applyBorder="1" applyAlignment="1">
      <alignment horizontal="center" vertical="center"/>
    </xf>
    <xf numFmtId="0" fontId="36" fillId="11" borderId="52" xfId="0" applyFont="1" applyFill="1" applyBorder="1" applyAlignment="1">
      <alignment horizontal="center" vertical="center"/>
    </xf>
    <xf numFmtId="0" fontId="36" fillId="11" borderId="21" xfId="0" applyFont="1" applyFill="1" applyBorder="1" applyAlignment="1">
      <alignment horizontal="center" vertical="center"/>
    </xf>
    <xf numFmtId="0" fontId="37" fillId="0" borderId="57" xfId="0" applyFont="1" applyBorder="1" applyAlignment="1">
      <alignment horizontal="left" vertical="top" wrapText="1"/>
    </xf>
    <xf numFmtId="0" fontId="36" fillId="11" borderId="54" xfId="0" applyFont="1" applyFill="1" applyBorder="1" applyAlignment="1">
      <alignment horizontal="center" vertical="center"/>
    </xf>
    <xf numFmtId="0" fontId="36" fillId="11" borderId="55" xfId="0" applyFont="1" applyFill="1" applyBorder="1" applyAlignment="1">
      <alignment horizontal="center" vertical="center"/>
    </xf>
    <xf numFmtId="0" fontId="36" fillId="11" borderId="59" xfId="0" applyFont="1" applyFill="1" applyBorder="1" applyAlignment="1">
      <alignment horizontal="center" vertical="center"/>
    </xf>
    <xf numFmtId="0" fontId="36" fillId="11" borderId="53" xfId="0" applyFont="1" applyFill="1" applyBorder="1" applyAlignment="1">
      <alignment horizontal="center" vertical="center"/>
    </xf>
    <xf numFmtId="0" fontId="36" fillId="11" borderId="19" xfId="0" applyFont="1" applyFill="1" applyBorder="1" applyAlignment="1">
      <alignment horizontal="center" vertical="center"/>
    </xf>
    <xf numFmtId="0" fontId="36" fillId="11" borderId="0" xfId="0" applyFont="1" applyFill="1" applyBorder="1" applyAlignment="1">
      <alignment horizontal="center" vertical="center"/>
    </xf>
    <xf numFmtId="0" fontId="36" fillId="11" borderId="40" xfId="0" applyFont="1" applyFill="1" applyBorder="1" applyAlignment="1">
      <alignment horizontal="center" vertical="center"/>
    </xf>
    <xf numFmtId="0" fontId="36" fillId="11" borderId="23" xfId="0" applyFont="1" applyFill="1" applyBorder="1" applyAlignment="1">
      <alignment horizontal="center" vertical="center" wrapText="1"/>
    </xf>
    <xf numFmtId="0" fontId="36" fillId="11" borderId="31" xfId="0" applyFont="1" applyFill="1" applyBorder="1" applyAlignment="1">
      <alignment horizontal="center" vertical="center" wrapText="1"/>
    </xf>
    <xf numFmtId="0" fontId="36" fillId="11" borderId="75" xfId="0" applyFont="1" applyFill="1" applyBorder="1" applyAlignment="1">
      <alignment horizontal="center" vertical="center" wrapText="1"/>
    </xf>
    <xf numFmtId="0" fontId="36" fillId="11" borderId="59" xfId="0" applyFont="1" applyFill="1" applyBorder="1" applyAlignment="1">
      <alignment horizontal="center" vertical="center" wrapText="1"/>
    </xf>
    <xf numFmtId="0" fontId="36" fillId="11" borderId="55" xfId="0" applyFont="1" applyFill="1" applyBorder="1" applyAlignment="1">
      <alignment horizontal="center" vertical="center" wrapText="1"/>
    </xf>
    <xf numFmtId="0" fontId="36" fillId="11" borderId="15" xfId="0" applyFont="1" applyFill="1" applyBorder="1" applyAlignment="1">
      <alignment horizontal="center" vertical="center"/>
    </xf>
    <xf numFmtId="0" fontId="36" fillId="11" borderId="61" xfId="0" applyFont="1" applyFill="1" applyBorder="1" applyAlignment="1">
      <alignment horizontal="center" vertical="center"/>
    </xf>
    <xf numFmtId="0" fontId="36" fillId="10" borderId="10" xfId="0" applyFont="1" applyFill="1" applyBorder="1" applyAlignment="1">
      <alignment horizontal="center" vertical="center"/>
    </xf>
    <xf numFmtId="0" fontId="36" fillId="10" borderId="11" xfId="0" applyFont="1" applyFill="1" applyBorder="1" applyAlignment="1">
      <alignment horizontal="center" vertical="center"/>
    </xf>
    <xf numFmtId="0" fontId="36" fillId="11" borderId="11" xfId="0" applyFont="1" applyFill="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Border="1" applyAlignment="1">
      <alignment horizontal="left" wrapText="1"/>
    </xf>
    <xf numFmtId="0" fontId="2" fillId="0" borderId="2" xfId="0" applyFont="1" applyBorder="1" applyAlignment="1">
      <alignment horizontal="left" wrapText="1"/>
    </xf>
    <xf numFmtId="0" fontId="2" fillId="0" borderId="50" xfId="0" applyFont="1" applyFill="1" applyBorder="1" applyAlignment="1">
      <alignment horizontal="left" wrapText="1"/>
    </xf>
    <xf numFmtId="0" fontId="2" fillId="0" borderId="0" xfId="0" applyFont="1" applyFill="1" applyBorder="1" applyAlignment="1">
      <alignment horizontal="left" wrapText="1"/>
    </xf>
    <xf numFmtId="0" fontId="2" fillId="0" borderId="2" xfId="0" applyFont="1" applyFill="1" applyBorder="1" applyAlignment="1">
      <alignment horizontal="left" wrapText="1"/>
    </xf>
    <xf numFmtId="0" fontId="0" fillId="0" borderId="1" xfId="0" applyFont="1" applyBorder="1" applyAlignment="1">
      <alignment horizontal="left" wrapText="1"/>
    </xf>
    <xf numFmtId="0" fontId="0" fillId="0" borderId="1" xfId="0" applyBorder="1" applyAlignment="1">
      <alignment horizontal="left" wrapText="1"/>
    </xf>
    <xf numFmtId="0" fontId="0" fillId="0" borderId="50" xfId="0" applyBorder="1" applyAlignment="1">
      <alignment horizontal="left" wrapText="1"/>
    </xf>
    <xf numFmtId="0" fontId="0" fillId="0" borderId="0" xfId="0" applyAlignment="1">
      <alignment horizontal="left" wrapText="1"/>
    </xf>
    <xf numFmtId="0" fontId="0" fillId="0" borderId="1" xfId="0" applyFill="1" applyBorder="1" applyAlignment="1">
      <alignment horizontal="left" wrapText="1"/>
    </xf>
    <xf numFmtId="0" fontId="56" fillId="6" borderId="10"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6" fillId="6" borderId="11" xfId="0"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8" borderId="3" xfId="0" applyFont="1" applyFill="1" applyBorder="1" applyAlignment="1">
      <alignment horizontal="left" vertical="center" wrapText="1"/>
    </xf>
    <xf numFmtId="0" fontId="24" fillId="8" borderId="4" xfId="0" applyFont="1" applyFill="1" applyBorder="1" applyAlignment="1">
      <alignment horizontal="left"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2" fillId="0" borderId="3" xfId="0" applyFont="1" applyFill="1" applyBorder="1" applyAlignment="1">
      <alignment horizontal="left" vertical="center" wrapText="1"/>
    </xf>
    <xf numFmtId="0" fontId="18" fillId="18" borderId="8" xfId="0" applyFont="1" applyFill="1" applyBorder="1" applyAlignment="1">
      <alignment horizontal="left" vertical="center" wrapText="1"/>
    </xf>
    <xf numFmtId="0" fontId="18" fillId="18" borderId="7" xfId="0" applyFont="1" applyFill="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24" fillId="0" borderId="4" xfId="0" applyFont="1" applyBorder="1" applyAlignment="1">
      <alignment horizontal="center" vertical="center" wrapText="1"/>
    </xf>
    <xf numFmtId="0" fontId="31" fillId="0" borderId="3" xfId="0" applyFont="1" applyBorder="1" applyAlignment="1">
      <alignment horizontal="left" vertical="center" wrapText="1"/>
    </xf>
    <xf numFmtId="0" fontId="39" fillId="0" borderId="4" xfId="0" applyFont="1" applyBorder="1" applyAlignment="1">
      <alignment horizontal="left"/>
    </xf>
    <xf numFmtId="0" fontId="24" fillId="8" borderId="5"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33" fillId="0" borderId="49" xfId="0" applyFont="1" applyFill="1" applyBorder="1" applyAlignment="1">
      <alignment horizontal="center" vertical="center" wrapText="1"/>
    </xf>
    <xf numFmtId="0" fontId="33" fillId="0" borderId="38" xfId="0" applyFont="1" applyFill="1" applyBorder="1" applyAlignment="1">
      <alignment horizontal="center" vertical="center" wrapText="1"/>
    </xf>
    <xf numFmtId="0" fontId="33" fillId="0" borderId="33" xfId="0" applyFont="1" applyFill="1" applyBorder="1" applyAlignment="1">
      <alignment horizontal="center" vertical="center" wrapText="1"/>
    </xf>
    <xf numFmtId="0" fontId="56" fillId="7" borderId="8" xfId="0" applyFont="1" applyFill="1" applyBorder="1" applyAlignment="1">
      <alignment horizontal="left" vertical="center" wrapText="1"/>
    </xf>
    <xf numFmtId="0" fontId="56" fillId="7" borderId="7" xfId="0" applyFont="1" applyFill="1" applyBorder="1" applyAlignment="1">
      <alignment horizontal="left" vertical="center" wrapText="1"/>
    </xf>
    <xf numFmtId="0" fontId="31" fillId="0" borderId="4"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24" fillId="0" borderId="3" xfId="0" applyFont="1" applyFill="1" applyBorder="1" applyAlignment="1">
      <alignment vertical="center" wrapText="1"/>
    </xf>
    <xf numFmtId="0" fontId="24" fillId="0" borderId="4" xfId="0" applyFont="1" applyFill="1" applyBorder="1" applyAlignment="1">
      <alignment vertical="center" wrapText="1"/>
    </xf>
    <xf numFmtId="0" fontId="24" fillId="0" borderId="5" xfId="0" applyFont="1" applyFill="1" applyBorder="1" applyAlignment="1">
      <alignment vertical="center" wrapText="1"/>
    </xf>
    <xf numFmtId="0" fontId="51" fillId="0" borderId="1" xfId="0" applyFont="1" applyBorder="1" applyAlignment="1">
      <alignment horizontal="center" vertical="center" wrapText="1"/>
    </xf>
    <xf numFmtId="0" fontId="24" fillId="0" borderId="5" xfId="0" applyFont="1" applyBorder="1" applyAlignment="1">
      <alignment horizontal="left" vertical="center" wrapText="1"/>
    </xf>
    <xf numFmtId="0" fontId="31" fillId="0" borderId="8" xfId="0" applyFont="1" applyBorder="1" applyAlignment="1">
      <alignment horizontal="left" vertical="center" wrapText="1"/>
    </xf>
    <xf numFmtId="0" fontId="56" fillId="6" borderId="59" xfId="0" applyFont="1" applyFill="1" applyBorder="1" applyAlignment="1">
      <alignment horizontal="center" vertical="center" wrapText="1"/>
    </xf>
    <xf numFmtId="0" fontId="56" fillId="6" borderId="55" xfId="0" applyFont="1" applyFill="1" applyBorder="1" applyAlignment="1">
      <alignment horizontal="center" vertical="center" wrapText="1"/>
    </xf>
    <xf numFmtId="0" fontId="41" fillId="6" borderId="16" xfId="0" applyNumberFormat="1" applyFont="1" applyFill="1" applyBorder="1" applyAlignment="1">
      <alignment horizontal="center" vertical="center" wrapText="1"/>
    </xf>
    <xf numFmtId="0" fontId="41" fillId="6" borderId="24" xfId="0" applyNumberFormat="1" applyFont="1" applyFill="1" applyBorder="1" applyAlignment="1">
      <alignment horizontal="center" vertical="center" wrapText="1"/>
    </xf>
    <xf numFmtId="0" fontId="41" fillId="6" borderId="26" xfId="0" applyNumberFormat="1"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6" borderId="24" xfId="0" applyFont="1" applyFill="1" applyBorder="1" applyAlignment="1">
      <alignment horizontal="center" vertical="center" wrapText="1"/>
    </xf>
    <xf numFmtId="0" fontId="41" fillId="6" borderId="26" xfId="0" applyFont="1" applyFill="1" applyBorder="1" applyAlignment="1">
      <alignment horizontal="center" vertical="center" wrapText="1"/>
    </xf>
    <xf numFmtId="0" fontId="56" fillId="6" borderId="34" xfId="0" applyFont="1" applyFill="1" applyBorder="1" applyAlignment="1">
      <alignment horizontal="center" vertical="center" wrapText="1"/>
    </xf>
    <xf numFmtId="0" fontId="56" fillId="6" borderId="69" xfId="0" applyFont="1" applyFill="1" applyBorder="1" applyAlignment="1">
      <alignment horizontal="center" vertical="center" wrapText="1"/>
    </xf>
    <xf numFmtId="0" fontId="56" fillId="6" borderId="22" xfId="0" applyFont="1" applyFill="1" applyBorder="1" applyAlignment="1">
      <alignment horizontal="center" vertical="center" wrapText="1"/>
    </xf>
    <xf numFmtId="0" fontId="56" fillId="6" borderId="62" xfId="0" applyFont="1" applyFill="1" applyBorder="1" applyAlignment="1">
      <alignment horizontal="center" vertical="center" wrapText="1"/>
    </xf>
    <xf numFmtId="49" fontId="63" fillId="0" borderId="3" xfId="0" applyNumberFormat="1" applyFont="1" applyBorder="1" applyAlignment="1">
      <alignment horizontal="center" vertical="center" wrapText="1"/>
    </xf>
    <xf numFmtId="49" fontId="63" fillId="0" borderId="4" xfId="0" applyNumberFormat="1" applyFont="1" applyBorder="1" applyAlignment="1">
      <alignment horizontal="center" vertical="center" wrapText="1"/>
    </xf>
    <xf numFmtId="49" fontId="63" fillId="0" borderId="33" xfId="0" applyNumberFormat="1" applyFont="1" applyBorder="1" applyAlignment="1">
      <alignment horizontal="center" vertical="center" wrapText="1"/>
    </xf>
    <xf numFmtId="0" fontId="24" fillId="0" borderId="3" xfId="0" applyNumberFormat="1" applyFont="1" applyFill="1" applyBorder="1" applyAlignment="1">
      <alignment horizontal="left" vertical="center" wrapText="1"/>
    </xf>
    <xf numFmtId="0" fontId="24" fillId="0" borderId="4" xfId="0" applyNumberFormat="1" applyFont="1" applyFill="1" applyBorder="1" applyAlignment="1">
      <alignment horizontal="left" vertical="center" wrapText="1"/>
    </xf>
    <xf numFmtId="0" fontId="24" fillId="0" borderId="5" xfId="0" applyNumberFormat="1" applyFont="1" applyFill="1" applyBorder="1" applyAlignment="1">
      <alignment horizontal="left" vertical="center" wrapText="1"/>
    </xf>
    <xf numFmtId="0" fontId="56" fillId="6" borderId="49" xfId="0" applyFont="1" applyFill="1" applyBorder="1" applyAlignment="1">
      <alignment horizontal="center" vertical="center" wrapText="1"/>
    </xf>
    <xf numFmtId="0" fontId="56" fillId="6" borderId="38" xfId="0" applyFont="1" applyFill="1" applyBorder="1" applyAlignment="1">
      <alignment horizontal="center" vertical="center" wrapText="1"/>
    </xf>
    <xf numFmtId="0" fontId="56" fillId="6" borderId="33" xfId="0" applyFont="1" applyFill="1" applyBorder="1" applyAlignment="1">
      <alignment horizontal="center" vertical="center" wrapText="1"/>
    </xf>
    <xf numFmtId="0" fontId="56" fillId="6" borderId="16" xfId="0" applyFont="1" applyFill="1" applyBorder="1" applyAlignment="1">
      <alignment horizontal="center" vertical="center" wrapText="1"/>
    </xf>
    <xf numFmtId="0" fontId="56" fillId="6" borderId="17" xfId="0" applyFont="1" applyFill="1" applyBorder="1" applyAlignment="1">
      <alignment horizontal="center" vertical="center" wrapText="1"/>
    </xf>
    <xf numFmtId="0" fontId="56" fillId="6" borderId="41" xfId="0" applyFont="1" applyFill="1" applyBorder="1" applyAlignment="1">
      <alignment horizontal="center" vertical="center" wrapText="1"/>
    </xf>
    <xf numFmtId="0" fontId="56" fillId="17" borderId="24" xfId="0" applyFont="1" applyFill="1" applyBorder="1" applyAlignment="1">
      <alignment horizontal="center" vertical="center" wrapText="1"/>
    </xf>
    <xf numFmtId="0" fontId="56" fillId="17" borderId="1" xfId="0" applyFont="1" applyFill="1" applyBorder="1" applyAlignment="1">
      <alignment horizontal="center" vertical="center" wrapText="1"/>
    </xf>
    <xf numFmtId="0" fontId="56" fillId="17" borderId="42"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44" xfId="0" applyFont="1" applyFill="1" applyBorder="1" applyAlignment="1">
      <alignment horizontal="center" vertical="center" wrapText="1"/>
    </xf>
    <xf numFmtId="0" fontId="57" fillId="6" borderId="23" xfId="0" applyFont="1" applyFill="1" applyBorder="1" applyAlignment="1">
      <alignment horizontal="center" vertical="center" wrapText="1"/>
    </xf>
    <xf numFmtId="0" fontId="57" fillId="6" borderId="31" xfId="0" applyFont="1" applyFill="1" applyBorder="1" applyAlignment="1">
      <alignment horizontal="center" vertical="center" wrapText="1"/>
    </xf>
    <xf numFmtId="0" fontId="57" fillId="6" borderId="75"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41" fillId="6" borderId="54" xfId="0" applyNumberFormat="1" applyFont="1" applyFill="1" applyBorder="1" applyAlignment="1">
      <alignment horizontal="center" vertical="center" wrapText="1"/>
    </xf>
    <xf numFmtId="0" fontId="41" fillId="6" borderId="59" xfId="0" applyNumberFormat="1" applyFont="1" applyFill="1" applyBorder="1" applyAlignment="1">
      <alignment horizontal="center" vertical="center" wrapText="1"/>
    </xf>
    <xf numFmtId="0" fontId="41" fillId="6" borderId="55" xfId="0" applyNumberFormat="1" applyFont="1" applyFill="1" applyBorder="1" applyAlignment="1">
      <alignment horizontal="center" vertical="center" wrapText="1"/>
    </xf>
    <xf numFmtId="0" fontId="31" fillId="0" borderId="17" xfId="0" applyFont="1" applyBorder="1" applyAlignment="1">
      <alignment horizontal="left" vertical="center" wrapText="1"/>
    </xf>
    <xf numFmtId="0" fontId="35" fillId="15" borderId="22" xfId="0" applyFont="1" applyFill="1" applyBorder="1" applyAlignment="1">
      <alignment horizontal="left" vertical="center" wrapText="1"/>
    </xf>
    <xf numFmtId="0" fontId="35" fillId="15" borderId="27" xfId="0" applyFont="1" applyFill="1" applyBorder="1" applyAlignment="1">
      <alignment horizontal="left" vertical="center" wrapText="1"/>
    </xf>
    <xf numFmtId="0" fontId="35" fillId="15" borderId="2" xfId="0" applyFont="1" applyFill="1" applyBorder="1" applyAlignment="1">
      <alignment horizontal="left" vertical="center" wrapText="1"/>
    </xf>
    <xf numFmtId="0" fontId="35" fillId="15" borderId="59" xfId="0" applyFont="1" applyFill="1" applyBorder="1" applyAlignment="1">
      <alignment horizontal="left" vertical="center" wrapText="1"/>
    </xf>
    <xf numFmtId="0" fontId="35" fillId="15" borderId="62" xfId="0" applyFont="1" applyFill="1" applyBorder="1" applyAlignment="1">
      <alignment horizontal="left" vertical="center" wrapText="1"/>
    </xf>
    <xf numFmtId="0" fontId="36" fillId="0" borderId="36" xfId="0" applyFont="1" applyBorder="1" applyAlignment="1">
      <alignment horizontal="center" vertical="center" wrapText="1"/>
    </xf>
    <xf numFmtId="0" fontId="36" fillId="0" borderId="32" xfId="0" applyFont="1" applyBorder="1" applyAlignment="1">
      <alignment horizontal="center" vertical="center" wrapText="1"/>
    </xf>
    <xf numFmtId="0" fontId="31" fillId="0" borderId="36" xfId="0" applyFont="1" applyBorder="1" applyAlignment="1">
      <alignment horizontal="left" vertical="center" wrapText="1"/>
    </xf>
    <xf numFmtId="0" fontId="31" fillId="0" borderId="32" xfId="0" applyFont="1" applyBorder="1" applyAlignment="1">
      <alignment horizontal="left" vertical="center" wrapText="1"/>
    </xf>
    <xf numFmtId="49" fontId="50" fillId="0" borderId="13" xfId="0" applyNumberFormat="1" applyFont="1" applyBorder="1" applyAlignment="1">
      <alignment horizontal="left" vertical="top" wrapText="1" readingOrder="1"/>
    </xf>
    <xf numFmtId="49" fontId="50" fillId="0" borderId="36" xfId="0" applyNumberFormat="1" applyFont="1" applyBorder="1" applyAlignment="1">
      <alignment horizontal="left" vertical="top" wrapText="1" readingOrder="1"/>
    </xf>
    <xf numFmtId="49" fontId="50" fillId="0" borderId="32" xfId="0" applyNumberFormat="1" applyFont="1" applyBorder="1" applyAlignment="1">
      <alignment horizontal="left" vertical="top" wrapText="1" readingOrder="1"/>
    </xf>
    <xf numFmtId="0" fontId="33" fillId="0" borderId="71" xfId="0" applyFont="1" applyFill="1" applyBorder="1" applyAlignment="1">
      <alignment horizontal="center" vertical="center" wrapText="1"/>
    </xf>
    <xf numFmtId="0" fontId="33" fillId="0" borderId="39" xfId="0" applyFont="1" applyFill="1" applyBorder="1" applyAlignment="1">
      <alignment horizontal="center" vertical="center" wrapText="1"/>
    </xf>
    <xf numFmtId="0" fontId="33" fillId="0" borderId="35" xfId="0" applyFont="1" applyFill="1" applyBorder="1" applyAlignment="1">
      <alignment horizontal="center" vertical="center" wrapText="1"/>
    </xf>
    <xf numFmtId="0" fontId="59" fillId="0" borderId="0" xfId="0" applyFont="1" applyAlignment="1">
      <alignment horizontal="center"/>
    </xf>
    <xf numFmtId="0" fontId="60" fillId="6" borderId="16" xfId="0" applyFont="1" applyFill="1" applyBorder="1" applyAlignment="1">
      <alignment horizontal="center" vertical="center" wrapText="1"/>
    </xf>
    <xf numFmtId="0" fontId="60" fillId="6" borderId="17" xfId="0" applyFont="1" applyFill="1" applyBorder="1" applyAlignment="1">
      <alignment horizontal="center" vertical="center" wrapText="1"/>
    </xf>
    <xf numFmtId="0" fontId="60" fillId="6" borderId="41" xfId="0" applyFont="1" applyFill="1" applyBorder="1" applyAlignment="1">
      <alignment horizontal="center" vertical="center" wrapText="1"/>
    </xf>
    <xf numFmtId="0" fontId="65" fillId="27" borderId="24" xfId="0" applyFont="1" applyFill="1" applyBorder="1" applyAlignment="1">
      <alignment horizontal="center" vertical="center" wrapText="1"/>
    </xf>
    <xf numFmtId="0" fontId="65" fillId="27" borderId="7" xfId="0" applyFont="1" applyFill="1" applyBorder="1" applyAlignment="1">
      <alignment horizontal="center" vertical="center" wrapText="1"/>
    </xf>
    <xf numFmtId="0" fontId="65" fillId="27" borderId="43" xfId="0" applyFont="1" applyFill="1" applyBorder="1" applyAlignment="1">
      <alignment horizontal="center" vertical="center" wrapText="1"/>
    </xf>
    <xf numFmtId="0" fontId="65" fillId="6" borderId="65" xfId="0" applyFont="1" applyFill="1" applyBorder="1" applyAlignment="1">
      <alignment horizontal="center" vertical="center" wrapText="1"/>
    </xf>
    <xf numFmtId="0" fontId="65" fillId="6" borderId="39" xfId="0" applyFont="1" applyFill="1" applyBorder="1" applyAlignment="1">
      <alignment horizontal="center" vertical="center" wrapText="1"/>
    </xf>
    <xf numFmtId="0" fontId="65" fillId="6" borderId="66" xfId="0" applyFont="1" applyFill="1" applyBorder="1" applyAlignment="1">
      <alignment horizontal="center" vertical="center" wrapText="1"/>
    </xf>
    <xf numFmtId="0" fontId="35" fillId="15" borderId="10" xfId="0" applyFont="1" applyFill="1" applyBorder="1" applyAlignment="1">
      <alignment horizontal="left" vertical="center" wrapText="1"/>
    </xf>
    <xf numFmtId="0" fontId="35" fillId="15" borderId="12" xfId="0" applyFont="1" applyFill="1" applyBorder="1" applyAlignment="1">
      <alignment horizontal="left" vertical="center" wrapText="1"/>
    </xf>
    <xf numFmtId="0" fontId="35" fillId="15" borderId="11" xfId="0" applyFont="1" applyFill="1" applyBorder="1" applyAlignment="1">
      <alignment horizontal="left" vertical="center" wrapText="1"/>
    </xf>
    <xf numFmtId="0" fontId="64" fillId="27" borderId="63" xfId="0" applyFont="1" applyFill="1" applyBorder="1" applyAlignment="1">
      <alignment horizontal="center" vertical="center"/>
    </xf>
    <xf numFmtId="0" fontId="64" fillId="27" borderId="59" xfId="0" applyFont="1" applyFill="1" applyBorder="1" applyAlignment="1">
      <alignment horizontal="center" vertical="center"/>
    </xf>
    <xf numFmtId="0" fontId="64" fillId="27" borderId="64" xfId="0" applyFont="1" applyFill="1" applyBorder="1" applyAlignment="1">
      <alignment horizontal="center" vertical="center"/>
    </xf>
    <xf numFmtId="0" fontId="64" fillId="27" borderId="38" xfId="0" applyFont="1" applyFill="1" applyBorder="1" applyAlignment="1">
      <alignment horizontal="center" vertical="center"/>
    </xf>
    <xf numFmtId="0" fontId="64" fillId="27" borderId="0" xfId="0" applyFont="1" applyFill="1" applyBorder="1" applyAlignment="1">
      <alignment horizontal="center" vertical="center"/>
    </xf>
    <xf numFmtId="0" fontId="64" fillId="27" borderId="37" xfId="0" applyFont="1" applyFill="1" applyBorder="1" applyAlignment="1">
      <alignment horizontal="center" vertical="center"/>
    </xf>
    <xf numFmtId="0" fontId="56" fillId="6" borderId="54" xfId="0" applyFont="1" applyFill="1" applyBorder="1" applyAlignment="1">
      <alignment horizontal="center" vertical="center" wrapText="1"/>
    </xf>
    <xf numFmtId="0" fontId="60" fillId="6" borderId="67" xfId="0" applyFont="1" applyFill="1" applyBorder="1" applyAlignment="1">
      <alignment horizontal="center" vertical="center" wrapText="1"/>
    </xf>
    <xf numFmtId="0" fontId="60" fillId="6" borderId="38" xfId="0" applyFont="1" applyFill="1" applyBorder="1" applyAlignment="1">
      <alignment horizontal="center" vertical="center" wrapText="1"/>
    </xf>
    <xf numFmtId="0" fontId="60" fillId="6" borderId="68" xfId="0" applyFont="1" applyFill="1" applyBorder="1" applyAlignment="1">
      <alignment horizontal="center" vertical="center" wrapText="1"/>
    </xf>
    <xf numFmtId="0" fontId="56" fillId="6" borderId="10" xfId="0" applyNumberFormat="1" applyFont="1" applyFill="1" applyBorder="1" applyAlignment="1">
      <alignment horizontal="center" vertical="center" wrapText="1"/>
    </xf>
    <xf numFmtId="0" fontId="56" fillId="6" borderId="12" xfId="0" applyNumberFormat="1" applyFont="1" applyFill="1" applyBorder="1" applyAlignment="1">
      <alignment horizontal="center" vertical="center" wrapText="1"/>
    </xf>
    <xf numFmtId="0" fontId="56" fillId="6" borderId="11" xfId="0" applyNumberFormat="1" applyFont="1" applyFill="1" applyBorder="1" applyAlignment="1">
      <alignment horizontal="center" vertical="center" wrapText="1"/>
    </xf>
    <xf numFmtId="0" fontId="60" fillId="6" borderId="24" xfId="0" applyFont="1" applyFill="1" applyBorder="1" applyAlignment="1">
      <alignment horizontal="center" vertical="center" wrapText="1"/>
    </xf>
    <xf numFmtId="0" fontId="60" fillId="6" borderId="8" xfId="0" applyFont="1" applyFill="1" applyBorder="1" applyAlignment="1">
      <alignment horizontal="center" vertical="center" wrapText="1"/>
    </xf>
    <xf numFmtId="0" fontId="60" fillId="6" borderId="44"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41" fillId="6" borderId="63" xfId="0" applyNumberFormat="1" applyFont="1" applyFill="1" applyBorder="1" applyAlignment="1">
      <alignment horizontal="center" vertical="center" wrapText="1"/>
    </xf>
    <xf numFmtId="0" fontId="41" fillId="6" borderId="64" xfId="0" applyNumberFormat="1" applyFont="1" applyFill="1" applyBorder="1" applyAlignment="1">
      <alignment horizontal="center" vertical="center" wrapText="1"/>
    </xf>
    <xf numFmtId="0" fontId="35" fillId="15" borderId="15" xfId="0" applyFont="1" applyFill="1" applyBorder="1" applyAlignment="1">
      <alignment horizontal="left" vertical="center" wrapText="1"/>
    </xf>
    <xf numFmtId="0" fontId="35" fillId="15" borderId="60" xfId="0" applyFont="1" applyFill="1" applyBorder="1" applyAlignment="1">
      <alignment horizontal="left" vertical="center" wrapText="1"/>
    </xf>
    <xf numFmtId="0" fontId="35" fillId="15" borderId="61" xfId="0" applyFont="1" applyFill="1" applyBorder="1" applyAlignment="1">
      <alignment horizontal="left" vertical="center" wrapText="1"/>
    </xf>
    <xf numFmtId="0" fontId="35" fillId="15" borderId="17" xfId="0" applyFont="1" applyFill="1" applyBorder="1" applyAlignment="1">
      <alignment horizontal="left" vertical="center" wrapText="1"/>
    </xf>
    <xf numFmtId="0" fontId="35" fillId="15" borderId="1" xfId="0" applyFont="1" applyFill="1" applyBorder="1" applyAlignment="1">
      <alignment horizontal="left" vertical="center" wrapText="1"/>
    </xf>
    <xf numFmtId="0" fontId="35" fillId="15" borderId="3" xfId="0" applyFont="1" applyFill="1" applyBorder="1" applyAlignment="1">
      <alignment horizontal="left" vertical="center" wrapText="1"/>
    </xf>
    <xf numFmtId="0" fontId="35" fillId="15" borderId="30" xfId="0" applyFont="1" applyFill="1" applyBorder="1" applyAlignment="1">
      <alignment horizontal="left" vertical="center" wrapText="1"/>
    </xf>
    <xf numFmtId="0" fontId="41" fillId="6" borderId="28" xfId="0" applyNumberFormat="1" applyFont="1" applyFill="1" applyBorder="1" applyAlignment="1">
      <alignment horizontal="center" vertical="center" wrapText="1"/>
    </xf>
  </cellXfs>
  <cellStyles count="3">
    <cellStyle name="Comma" xfId="1" builtinId="3"/>
    <cellStyle name="Normal" xfId="0" builtinId="0"/>
    <cellStyle name="Normal 4" xfId="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3"/>
  <sheetViews>
    <sheetView tabSelected="1" zoomScale="80" zoomScaleNormal="80" zoomScalePageLayoutView="80" workbookViewId="0">
      <pane xSplit="4" ySplit="8" topLeftCell="E43" activePane="bottomRight" state="frozen"/>
      <selection pane="topRight" activeCell="E1" sqref="E1"/>
      <selection pane="bottomLeft" activeCell="A9" sqref="A9"/>
      <selection pane="bottomRight" activeCell="D33" sqref="D33"/>
    </sheetView>
  </sheetViews>
  <sheetFormatPr defaultColWidth="7.83203125" defaultRowHeight="15.5" x14ac:dyDescent="0.35"/>
  <cols>
    <col min="1" max="1" width="1.33203125" customWidth="1"/>
    <col min="2" max="2" width="12" customWidth="1"/>
    <col min="3" max="3" width="32.75" customWidth="1"/>
    <col min="4" max="4" width="10.75" customWidth="1"/>
    <col min="5" max="5" width="4.08203125" customWidth="1"/>
    <col min="6" max="6" width="4.25" bestFit="1" customWidth="1"/>
    <col min="7" max="7" width="5.75" bestFit="1" customWidth="1"/>
    <col min="8" max="10" width="9" bestFit="1" customWidth="1"/>
    <col min="11" max="13" width="9.75" bestFit="1" customWidth="1"/>
    <col min="14" max="15" width="8.75" bestFit="1" customWidth="1"/>
    <col min="16" max="16" width="2" customWidth="1"/>
    <col min="17" max="17" width="9" customWidth="1"/>
    <col min="18" max="18" width="9.5" bestFit="1" customWidth="1"/>
    <col min="19" max="19" width="6.75" bestFit="1" customWidth="1"/>
    <col min="20" max="20" width="9.75" bestFit="1" customWidth="1"/>
    <col min="21" max="21" width="2.58203125" customWidth="1"/>
    <col min="22" max="22" width="9.08203125" customWidth="1"/>
    <col min="23" max="23" width="10.83203125" bestFit="1" customWidth="1"/>
    <col min="24" max="24" width="9.08203125" customWidth="1"/>
    <col min="25" max="25" width="9.75" bestFit="1" customWidth="1"/>
    <col min="26" max="26" width="2.08203125" customWidth="1"/>
    <col min="27" max="27" width="7.5" customWidth="1"/>
    <col min="28" max="28" width="7.25" bestFit="1" customWidth="1"/>
    <col min="29" max="29" width="7.08203125" bestFit="1" customWidth="1"/>
    <col min="30" max="30" width="7.25" bestFit="1" customWidth="1"/>
    <col min="31" max="31" width="1.83203125" style="1091" customWidth="1"/>
    <col min="32" max="32" width="8.33203125" customWidth="1"/>
    <col min="33" max="33" width="6.08203125" bestFit="1" customWidth="1"/>
    <col min="34" max="34" width="8.33203125" customWidth="1"/>
    <col min="35" max="35" width="6.08203125" bestFit="1" customWidth="1"/>
    <col min="36" max="36" width="2.58203125" customWidth="1"/>
    <col min="37" max="37" width="14.5" customWidth="1"/>
    <col min="38" max="38" width="3.58203125" customWidth="1"/>
    <col min="39" max="39" width="13.08203125" customWidth="1"/>
  </cols>
  <sheetData>
    <row r="1" spans="2:39" x14ac:dyDescent="0.35">
      <c r="B1" s="30"/>
      <c r="E1" s="31"/>
      <c r="P1" s="31"/>
    </row>
    <row r="2" spans="2:39" ht="18.5" x14ac:dyDescent="0.35">
      <c r="B2" s="32" t="s">
        <v>139</v>
      </c>
      <c r="E2" s="31"/>
      <c r="I2" s="33"/>
      <c r="P2" s="31"/>
    </row>
    <row r="3" spans="2:39" ht="18.5" x14ac:dyDescent="0.35">
      <c r="B3" s="34"/>
      <c r="E3" s="31"/>
      <c r="I3" s="33"/>
      <c r="P3" s="31"/>
    </row>
    <row r="4" spans="2:39" x14ac:dyDescent="0.35">
      <c r="B4" s="35" t="s">
        <v>140</v>
      </c>
      <c r="E4" s="31"/>
      <c r="P4" s="31"/>
    </row>
    <row r="5" spans="2:39" ht="16" thickBot="1" x14ac:dyDescent="0.4">
      <c r="B5" s="30"/>
      <c r="E5" s="31"/>
      <c r="P5" s="31"/>
    </row>
    <row r="6" spans="2:39" ht="57.75" customHeight="1" thickBot="1" x14ac:dyDescent="0.4">
      <c r="B6" s="1390" t="s">
        <v>141</v>
      </c>
      <c r="C6" s="1392"/>
      <c r="D6" s="1397" t="s">
        <v>285</v>
      </c>
      <c r="E6" s="36"/>
      <c r="F6" s="1364" t="s">
        <v>142</v>
      </c>
      <c r="G6" s="1365"/>
      <c r="H6" s="1365"/>
      <c r="I6" s="1365"/>
      <c r="J6" s="1364" t="s">
        <v>142</v>
      </c>
      <c r="K6" s="1365"/>
      <c r="L6" s="1365"/>
      <c r="M6" s="1365"/>
      <c r="N6" s="1400"/>
      <c r="O6" s="1401"/>
      <c r="P6" s="36"/>
      <c r="Q6" s="1366" t="s">
        <v>281</v>
      </c>
      <c r="R6" s="1367"/>
      <c r="S6" s="1367"/>
      <c r="T6" s="1368"/>
      <c r="V6" s="1366" t="s">
        <v>280</v>
      </c>
      <c r="W6" s="1367"/>
      <c r="X6" s="1367"/>
      <c r="Y6" s="1368"/>
      <c r="AA6" s="1366" t="s">
        <v>279</v>
      </c>
      <c r="AB6" s="1367"/>
      <c r="AC6" s="1367"/>
      <c r="AD6" s="1368"/>
      <c r="AE6" s="1092"/>
      <c r="AF6" s="1366" t="s">
        <v>287</v>
      </c>
      <c r="AG6" s="1367"/>
      <c r="AH6" s="1367"/>
      <c r="AI6" s="1368"/>
      <c r="AK6" s="1372" t="s">
        <v>284</v>
      </c>
      <c r="AM6" s="1357" t="s">
        <v>273</v>
      </c>
    </row>
    <row r="7" spans="2:39" ht="16" thickBot="1" x14ac:dyDescent="0.4">
      <c r="B7" s="1394"/>
      <c r="C7" s="1395"/>
      <c r="D7" s="1398"/>
      <c r="E7" s="36"/>
      <c r="F7" s="1390">
        <v>2015</v>
      </c>
      <c r="G7" s="1391"/>
      <c r="H7" s="1392">
        <v>2016</v>
      </c>
      <c r="I7" s="1392"/>
      <c r="J7" s="1359">
        <v>2017</v>
      </c>
      <c r="K7" s="1361"/>
      <c r="L7" s="1393">
        <v>2018</v>
      </c>
      <c r="M7" s="1393"/>
      <c r="N7" s="1402">
        <v>2019</v>
      </c>
      <c r="O7" s="1403"/>
      <c r="P7" s="37"/>
      <c r="Q7" s="1250" t="s">
        <v>9</v>
      </c>
      <c r="R7" s="1251"/>
      <c r="S7" s="1252" t="s">
        <v>10</v>
      </c>
      <c r="T7" s="1251"/>
      <c r="V7" s="1404" t="s">
        <v>9</v>
      </c>
      <c r="W7" s="1405"/>
      <c r="X7" s="1404" t="s">
        <v>10</v>
      </c>
      <c r="Y7" s="1405"/>
      <c r="AA7" s="1404" t="s">
        <v>9</v>
      </c>
      <c r="AB7" s="1405"/>
      <c r="AC7" s="1404" t="s">
        <v>10</v>
      </c>
      <c r="AD7" s="1405"/>
      <c r="AE7" s="1093"/>
      <c r="AF7" s="1404" t="s">
        <v>9</v>
      </c>
      <c r="AG7" s="1405"/>
      <c r="AH7" s="1404" t="s">
        <v>10</v>
      </c>
      <c r="AI7" s="1405"/>
      <c r="AK7" s="1373"/>
      <c r="AM7" s="1358"/>
    </row>
    <row r="8" spans="2:39" ht="31.5" thickBot="1" x14ac:dyDescent="0.4">
      <c r="B8" s="1396"/>
      <c r="C8" s="1393"/>
      <c r="D8" s="1399"/>
      <c r="E8" s="36"/>
      <c r="F8" s="1253" t="s">
        <v>9</v>
      </c>
      <c r="G8" s="1254" t="s">
        <v>10</v>
      </c>
      <c r="H8" s="1261" t="s">
        <v>9</v>
      </c>
      <c r="I8" s="1254" t="s">
        <v>10</v>
      </c>
      <c r="J8" s="41" t="s">
        <v>9</v>
      </c>
      <c r="K8" s="1090" t="s">
        <v>10</v>
      </c>
      <c r="L8" s="42" t="s">
        <v>9</v>
      </c>
      <c r="M8" s="1063" t="s">
        <v>10</v>
      </c>
      <c r="N8" s="1069" t="s">
        <v>9</v>
      </c>
      <c r="O8" s="1070" t="s">
        <v>10</v>
      </c>
      <c r="P8" s="37"/>
      <c r="Q8" s="1255" t="s">
        <v>282</v>
      </c>
      <c r="R8" s="39" t="s">
        <v>144</v>
      </c>
      <c r="S8" s="1255" t="s">
        <v>282</v>
      </c>
      <c r="T8" s="39" t="s">
        <v>144</v>
      </c>
      <c r="V8" s="1255" t="s">
        <v>282</v>
      </c>
      <c r="W8" s="39" t="s">
        <v>144</v>
      </c>
      <c r="X8" s="1255" t="s">
        <v>282</v>
      </c>
      <c r="Y8" s="39" t="s">
        <v>144</v>
      </c>
      <c r="AA8" s="1255" t="s">
        <v>282</v>
      </c>
      <c r="AB8" s="39" t="s">
        <v>144</v>
      </c>
      <c r="AC8" s="1255" t="s">
        <v>282</v>
      </c>
      <c r="AD8" s="39" t="s">
        <v>144</v>
      </c>
      <c r="AE8" s="1093"/>
      <c r="AF8" s="1255" t="s">
        <v>283</v>
      </c>
      <c r="AG8" s="39" t="s">
        <v>144</v>
      </c>
      <c r="AH8" s="1256" t="s">
        <v>282</v>
      </c>
      <c r="AI8" s="39" t="s">
        <v>144</v>
      </c>
      <c r="AK8" s="1373"/>
      <c r="AM8" s="1358"/>
    </row>
    <row r="9" spans="2:39" ht="34.5" customHeight="1" x14ac:dyDescent="0.35">
      <c r="B9" s="1377" t="s">
        <v>145</v>
      </c>
      <c r="C9" s="1378"/>
      <c r="D9" s="1125">
        <f>G9+I9+K9+M9+O9</f>
        <v>299999.57</v>
      </c>
      <c r="E9" s="44"/>
      <c r="F9" s="1258"/>
      <c r="G9" s="1259">
        <f>SUM(G21:G22)</f>
        <v>0</v>
      </c>
      <c r="H9" s="1071"/>
      <c r="I9" s="1260">
        <f>SUM(I21:I22)</f>
        <v>40981.979999999996</v>
      </c>
      <c r="J9" s="43"/>
      <c r="K9" s="1074">
        <f>SUM(K21:K22)</f>
        <v>94904.590000000011</v>
      </c>
      <c r="L9" s="1076"/>
      <c r="M9" s="1074">
        <f>SUM(M21:M22)</f>
        <v>142113</v>
      </c>
      <c r="N9" s="1071"/>
      <c r="O9" s="1074">
        <f>SUM(O21:O22)</f>
        <v>22000</v>
      </c>
      <c r="P9" s="44"/>
      <c r="Q9" s="43">
        <f>H9</f>
        <v>0</v>
      </c>
      <c r="R9" s="43">
        <f>SUM(R21:R22)</f>
        <v>0</v>
      </c>
      <c r="S9" s="43">
        <f>SUM(S21:S22)</f>
        <v>0</v>
      </c>
      <c r="T9" s="43">
        <f>SUM(T21:T22)</f>
        <v>40981.979999999996</v>
      </c>
      <c r="V9" s="43">
        <f>SUM(V21:V22)</f>
        <v>0</v>
      </c>
      <c r="W9" s="43">
        <f>SUM(W21:W22)</f>
        <v>0</v>
      </c>
      <c r="X9" s="43">
        <v>0</v>
      </c>
      <c r="Y9" s="43">
        <f>SUM(Y21:Y22)</f>
        <v>94904.590000000011</v>
      </c>
      <c r="AA9" s="43">
        <v>0</v>
      </c>
      <c r="AB9" s="43">
        <f>SUM(AB21:AB22)</f>
        <v>0</v>
      </c>
      <c r="AC9" s="43">
        <f>SUM(AC21:AC22)</f>
        <v>0</v>
      </c>
      <c r="AD9" s="1119">
        <f>SUM(AD21:AD22)</f>
        <v>0</v>
      </c>
      <c r="AE9" s="1094"/>
      <c r="AF9" s="43"/>
      <c r="AG9" s="1101"/>
      <c r="AH9" s="1101"/>
      <c r="AI9" s="1074"/>
      <c r="AK9" s="1119">
        <f>R9+T9+W9+Y9+AB9+AD9</f>
        <v>135886.57</v>
      </c>
      <c r="AM9" s="1247">
        <f>+D9-AK9</f>
        <v>164113</v>
      </c>
    </row>
    <row r="10" spans="2:39" ht="34" customHeight="1" x14ac:dyDescent="0.35">
      <c r="B10" s="1379" t="s">
        <v>146</v>
      </c>
      <c r="C10" s="1389"/>
      <c r="D10" s="1125">
        <f>G10+I10+K10+M10+O10</f>
        <v>849999.99999999988</v>
      </c>
      <c r="E10" s="44"/>
      <c r="F10" s="1126"/>
      <c r="G10" s="1127">
        <f>SUM(G23:G29)</f>
        <v>0</v>
      </c>
      <c r="H10" s="1072"/>
      <c r="I10" s="1067">
        <f>SUM(I23:I29)</f>
        <v>258461.69999999998</v>
      </c>
      <c r="J10" s="45"/>
      <c r="K10" s="1067">
        <f>SUM(K23:K29)</f>
        <v>284849.52</v>
      </c>
      <c r="L10" s="1072"/>
      <c r="M10" s="1067">
        <f>SUM(M23:M29)</f>
        <v>231295.77999999991</v>
      </c>
      <c r="N10" s="1072"/>
      <c r="O10" s="1067">
        <f>SUM(O23:O29)</f>
        <v>75393</v>
      </c>
      <c r="P10" s="44"/>
      <c r="Q10" s="45">
        <f>SUM(Q23:Q29)</f>
        <v>0</v>
      </c>
      <c r="R10" s="45">
        <f>SUM(R23:R29)</f>
        <v>0</v>
      </c>
      <c r="S10" s="45">
        <f>SUM(S23:S29)</f>
        <v>0</v>
      </c>
      <c r="T10" s="45">
        <f>SUM(T23:T29)</f>
        <v>258461.69999999998</v>
      </c>
      <c r="V10" s="45">
        <f>SUM(V23:V29)</f>
        <v>0</v>
      </c>
      <c r="W10" s="45">
        <f>SUM(W23:W29)</f>
        <v>0</v>
      </c>
      <c r="X10" s="45">
        <f>SUM(X23:X29)</f>
        <v>0</v>
      </c>
      <c r="Y10" s="45">
        <f>SUM(Y23:Y29)</f>
        <v>284849.52</v>
      </c>
      <c r="AA10" s="45">
        <f>SUM(AA23:AA29)</f>
        <v>0</v>
      </c>
      <c r="AB10" s="45">
        <f>SUM(AB23:AB29)</f>
        <v>0</v>
      </c>
      <c r="AC10" s="45">
        <f>SUM(AC23:AC29)</f>
        <v>0</v>
      </c>
      <c r="AD10" s="1124">
        <f>SUM(AD23:AD29)</f>
        <v>0</v>
      </c>
      <c r="AE10" s="1094"/>
      <c r="AF10" s="45"/>
      <c r="AG10" s="1066"/>
      <c r="AH10" s="1066"/>
      <c r="AI10" s="1067"/>
      <c r="AK10" s="1124">
        <f>R10+T10+W10+Y10+AB10+AD10</f>
        <v>543311.22</v>
      </c>
      <c r="AM10" s="1267">
        <f t="shared" ref="AM10:AM12" si="0">+D10-AK10</f>
        <v>306688.77999999991</v>
      </c>
    </row>
    <row r="11" spans="2:39" ht="46.5" customHeight="1" x14ac:dyDescent="0.35">
      <c r="B11" s="1379" t="s">
        <v>147</v>
      </c>
      <c r="C11" s="1380"/>
      <c r="D11" s="1124">
        <f>H11+J11+L11+N11</f>
        <v>531844.67999999993</v>
      </c>
      <c r="E11" s="44"/>
      <c r="F11" s="1126"/>
      <c r="G11" s="1127"/>
      <c r="H11" s="1072">
        <f>SUM(H30:H32)</f>
        <v>147260</v>
      </c>
      <c r="I11" s="1067"/>
      <c r="J11" s="45">
        <f>SUM(J30:J32)</f>
        <v>232500</v>
      </c>
      <c r="K11" s="1067"/>
      <c r="L11" s="1072">
        <f>SUM(L30:L32)</f>
        <v>152084.67999999993</v>
      </c>
      <c r="M11" s="1068"/>
      <c r="N11" s="1072">
        <f>SUM(N30:N32)</f>
        <v>0</v>
      </c>
      <c r="O11" s="1068"/>
      <c r="P11" s="44"/>
      <c r="Q11" s="45">
        <f>SUM(Q30:Q32)</f>
        <v>0</v>
      </c>
      <c r="R11" s="45">
        <f>SUM(R30:R32)</f>
        <v>164311.986</v>
      </c>
      <c r="S11" s="45">
        <f>SUM(S30:S31)</f>
        <v>0</v>
      </c>
      <c r="T11" s="45">
        <f>SUM(T30:T31)</f>
        <v>0</v>
      </c>
      <c r="V11" s="45">
        <f>SUM(V30:V31)</f>
        <v>0</v>
      </c>
      <c r="W11" s="45">
        <f>SUM(W30:W32)</f>
        <v>260638.38</v>
      </c>
      <c r="X11" s="45">
        <f>SUM(X30:X31)</f>
        <v>0</v>
      </c>
      <c r="Y11" s="45">
        <f>SUM(Y30:Y31)</f>
        <v>0</v>
      </c>
      <c r="AA11" s="45">
        <f>SUM(AA30:AA31)</f>
        <v>0</v>
      </c>
      <c r="AB11" s="45">
        <f>SUM(AB30:AB31)</f>
        <v>0</v>
      </c>
      <c r="AC11" s="45">
        <f>SUM(AC30:AC31)</f>
        <v>0</v>
      </c>
      <c r="AD11" s="1124">
        <f>SUM(AD30:AD31)</f>
        <v>0</v>
      </c>
      <c r="AE11" s="1094"/>
      <c r="AF11" s="45"/>
      <c r="AG11" s="1066"/>
      <c r="AH11" s="1066"/>
      <c r="AI11" s="1067"/>
      <c r="AK11" s="1124">
        <f>R11+T11+W11+Y11+AB11+AD11</f>
        <v>424950.36600000004</v>
      </c>
      <c r="AM11" s="1267">
        <f t="shared" si="0"/>
        <v>106894.3139999999</v>
      </c>
    </row>
    <row r="12" spans="2:39" ht="45" customHeight="1" thickBot="1" x14ac:dyDescent="0.4">
      <c r="B12" s="1381" t="s">
        <v>148</v>
      </c>
      <c r="C12" s="1382"/>
      <c r="D12" s="1263">
        <f>H12+J12+L12+N12</f>
        <v>468155.31999999995</v>
      </c>
      <c r="E12" s="44"/>
      <c r="F12" s="1128"/>
      <c r="G12" s="1129"/>
      <c r="H12" s="1077">
        <f>SUM(H33:H34)</f>
        <v>46273</v>
      </c>
      <c r="I12" s="1075"/>
      <c r="J12" s="1262">
        <f>SUM(J33:J34)</f>
        <v>234789.72</v>
      </c>
      <c r="K12" s="1075"/>
      <c r="L12" s="1077">
        <f>SUM(L33:L34)</f>
        <v>156142.6</v>
      </c>
      <c r="M12" s="1075"/>
      <c r="N12" s="1077">
        <f>SUM(N33:N34)</f>
        <v>30950</v>
      </c>
      <c r="O12" s="1075"/>
      <c r="P12" s="44"/>
      <c r="Q12" s="45">
        <f>SUM(Q33:Q34)</f>
        <v>0</v>
      </c>
      <c r="R12" s="45">
        <f>SUM(R33:R34)</f>
        <v>40709.417999999998</v>
      </c>
      <c r="S12" s="45">
        <f>SUM(S33:S34)</f>
        <v>0</v>
      </c>
      <c r="T12" s="45">
        <f>SUM(T33:T34)</f>
        <v>0</v>
      </c>
      <c r="V12" s="45">
        <f>SUM(V33:V34)</f>
        <v>0</v>
      </c>
      <c r="W12" s="45">
        <f>SUM(W33:W34)</f>
        <v>234247.625</v>
      </c>
      <c r="X12" s="45">
        <f>SUM(X33:X34)</f>
        <v>0</v>
      </c>
      <c r="Y12" s="45">
        <f>SUM(Y33:Y34)</f>
        <v>0</v>
      </c>
      <c r="AA12" s="45">
        <v>0</v>
      </c>
      <c r="AB12" s="45">
        <f>SUM(AB33:AB34)</f>
        <v>0</v>
      </c>
      <c r="AC12" s="45">
        <f>SUM(AC33:AC34)</f>
        <v>0</v>
      </c>
      <c r="AD12" s="1124">
        <f>SUM(AD33:AD34)</f>
        <v>0</v>
      </c>
      <c r="AE12" s="1094"/>
      <c r="AF12" s="1102"/>
      <c r="AG12" s="1103"/>
      <c r="AH12" s="1103"/>
      <c r="AI12" s="1078"/>
      <c r="AK12" s="1265">
        <f>R12+T12+W12+Y12+AB12+AD12</f>
        <v>274957.04300000001</v>
      </c>
      <c r="AM12" s="1268">
        <f t="shared" si="0"/>
        <v>193198.27699999994</v>
      </c>
    </row>
    <row r="13" spans="2:39" s="51" customFormat="1" ht="16" thickBot="1" x14ac:dyDescent="0.35">
      <c r="B13" s="46" t="s">
        <v>149</v>
      </c>
      <c r="C13" s="47"/>
      <c r="D13" s="1264">
        <f>SUM(D9:D12)</f>
        <v>2149999.5699999998</v>
      </c>
      <c r="E13" s="48"/>
      <c r="F13" s="1257"/>
      <c r="G13" s="1073">
        <f>SUM(G9:G12)</f>
        <v>0</v>
      </c>
      <c r="H13" s="1073">
        <f t="shared" ref="H13:M13" si="1">SUM(H9:H12)</f>
        <v>193533</v>
      </c>
      <c r="I13" s="1073">
        <f>SUM(I9:I12)</f>
        <v>299443.68</v>
      </c>
      <c r="J13" s="1245">
        <f t="shared" si="1"/>
        <v>467289.72</v>
      </c>
      <c r="K13" s="1245">
        <f t="shared" si="1"/>
        <v>379754.11000000004</v>
      </c>
      <c r="L13" s="1245">
        <f t="shared" si="1"/>
        <v>308227.27999999991</v>
      </c>
      <c r="M13" s="1246">
        <f t="shared" si="1"/>
        <v>373408.77999999991</v>
      </c>
      <c r="N13" s="1245">
        <f t="shared" ref="N13" si="2">SUM(N9:N12)</f>
        <v>30950</v>
      </c>
      <c r="O13" s="1245">
        <f t="shared" ref="O13" si="3">SUM(O9:O12)</f>
        <v>97393</v>
      </c>
      <c r="P13" s="50"/>
      <c r="Q13" s="49">
        <f>SUM(Q9:Q12)</f>
        <v>0</v>
      </c>
      <c r="R13" s="49">
        <f>SUM(R9:R12)</f>
        <v>205021.40400000001</v>
      </c>
      <c r="S13" s="49">
        <f>SUM(S9:S12)</f>
        <v>0</v>
      </c>
      <c r="T13" s="49">
        <f>SUM(T9:T12)</f>
        <v>299443.68</v>
      </c>
      <c r="V13" s="49">
        <f>SUM(V9:V12)</f>
        <v>0</v>
      </c>
      <c r="W13" s="49">
        <f>SUM(W9:W12)</f>
        <v>494886.005</v>
      </c>
      <c r="X13" s="49">
        <f>SUM(X9:X12)</f>
        <v>0</v>
      </c>
      <c r="Y13" s="49">
        <f>SUM(Y9:Y12)</f>
        <v>379754.11000000004</v>
      </c>
      <c r="AA13" s="49">
        <f>SUM(AA9:AA12)</f>
        <v>0</v>
      </c>
      <c r="AB13" s="49">
        <f>SUM(AB9:AB12)</f>
        <v>0</v>
      </c>
      <c r="AC13" s="49">
        <f>SUM(AC9:AC12)</f>
        <v>0</v>
      </c>
      <c r="AD13" s="49">
        <f>SUM(AD9:AD12)</f>
        <v>0</v>
      </c>
      <c r="AE13" s="1095"/>
      <c r="AF13" s="1107"/>
      <c r="AG13" s="1108"/>
      <c r="AH13" s="1108"/>
      <c r="AI13" s="1109"/>
      <c r="AK13" s="1257">
        <f>SUM(AK9:AK12)</f>
        <v>1379105.199</v>
      </c>
      <c r="AM13" s="1266">
        <f>+D13-AK13</f>
        <v>770894.37099999981</v>
      </c>
    </row>
    <row r="14" spans="2:39" s="57" customFormat="1" ht="16" thickBot="1" x14ac:dyDescent="0.35">
      <c r="B14" s="52" t="s">
        <v>150</v>
      </c>
      <c r="C14" s="53"/>
      <c r="D14" s="54">
        <f>D13*0.07</f>
        <v>150499.9699</v>
      </c>
      <c r="E14" s="55"/>
      <c r="F14" s="54"/>
      <c r="G14" s="54">
        <f>G13*0.07</f>
        <v>0</v>
      </c>
      <c r="H14" s="54">
        <f>H36</f>
        <v>13547.310000000001</v>
      </c>
      <c r="I14" s="54">
        <f>I36</f>
        <v>20966</v>
      </c>
      <c r="J14" s="54">
        <f>J36</f>
        <v>32710.2804</v>
      </c>
      <c r="K14" s="54">
        <f>'UN REDD Multi year Budget'!AA88</f>
        <v>26524.76</v>
      </c>
      <c r="L14" s="54">
        <f>L36</f>
        <v>21575.909599999995</v>
      </c>
      <c r="M14" s="1064">
        <f>'UN REDD Multi year Budget'!AB88</f>
        <v>26166</v>
      </c>
      <c r="N14" s="54">
        <f>N36</f>
        <v>2166.5</v>
      </c>
      <c r="O14" s="54">
        <f>O36</f>
        <v>6844</v>
      </c>
      <c r="P14" s="56"/>
      <c r="Q14" s="54">
        <f t="shared" ref="Q14:AD14" si="4">Q13*0.07</f>
        <v>0</v>
      </c>
      <c r="R14" s="54">
        <f t="shared" si="4"/>
        <v>14351.498280000002</v>
      </c>
      <c r="S14" s="54">
        <f t="shared" si="4"/>
        <v>0</v>
      </c>
      <c r="T14" s="54">
        <f t="shared" si="4"/>
        <v>20961.0576</v>
      </c>
      <c r="V14" s="54">
        <f t="shared" si="4"/>
        <v>0</v>
      </c>
      <c r="W14" s="54">
        <f>W36</f>
        <v>34642.020350000006</v>
      </c>
      <c r="X14" s="54">
        <f t="shared" si="4"/>
        <v>0</v>
      </c>
      <c r="Y14" s="54">
        <f>Y36</f>
        <v>26524.76</v>
      </c>
      <c r="AA14" s="54">
        <f t="shared" si="4"/>
        <v>0</v>
      </c>
      <c r="AB14" s="54">
        <f t="shared" si="4"/>
        <v>0</v>
      </c>
      <c r="AC14" s="54">
        <f t="shared" si="4"/>
        <v>0</v>
      </c>
      <c r="AD14" s="54">
        <f t="shared" si="4"/>
        <v>0</v>
      </c>
      <c r="AE14" s="1095"/>
      <c r="AF14" s="1088"/>
      <c r="AG14" s="1110"/>
      <c r="AH14" s="1110"/>
      <c r="AI14" s="1089"/>
      <c r="AK14" s="54">
        <f>AK36</f>
        <v>96484.578630000004</v>
      </c>
      <c r="AM14" s="1248">
        <f>+D14-AK14</f>
        <v>54015.391269999993</v>
      </c>
    </row>
    <row r="15" spans="2:39" s="51" customFormat="1" ht="16" thickBot="1" x14ac:dyDescent="0.35">
      <c r="B15" s="46" t="s">
        <v>151</v>
      </c>
      <c r="C15" s="47"/>
      <c r="D15" s="58">
        <f>SUM(D13:D14)</f>
        <v>2300499.5398999997</v>
      </c>
      <c r="E15" s="48"/>
      <c r="F15" s="59"/>
      <c r="G15" s="58">
        <f>SUM(G13:G14)</f>
        <v>0</v>
      </c>
      <c r="H15" s="58">
        <f t="shared" ref="H15:M15" si="5">SUM(H13:H14)</f>
        <v>207080.31</v>
      </c>
      <c r="I15" s="58">
        <f t="shared" si="5"/>
        <v>320409.68</v>
      </c>
      <c r="J15" s="58">
        <f t="shared" si="5"/>
        <v>500000.00039999996</v>
      </c>
      <c r="K15" s="58">
        <f t="shared" si="5"/>
        <v>406278.87000000005</v>
      </c>
      <c r="L15" s="58">
        <f t="shared" si="5"/>
        <v>329803.18959999993</v>
      </c>
      <c r="M15" s="1065">
        <f t="shared" si="5"/>
        <v>399574.77999999991</v>
      </c>
      <c r="N15" s="58">
        <f t="shared" ref="N15" si="6">SUM(N13:N14)</f>
        <v>33116.5</v>
      </c>
      <c r="O15" s="58">
        <f t="shared" ref="O15" si="7">SUM(O13:O14)</f>
        <v>104237</v>
      </c>
      <c r="P15" s="50"/>
      <c r="Q15" s="58">
        <f>SUM(Q13:Q14)</f>
        <v>0</v>
      </c>
      <c r="R15" s="58">
        <f>SUM(R13:R14)</f>
        <v>219372.90228000001</v>
      </c>
      <c r="S15" s="58">
        <f>SUM(S13:S14)</f>
        <v>0</v>
      </c>
      <c r="T15" s="58">
        <f>SUM(T13:T14)</f>
        <v>320404.73759999999</v>
      </c>
      <c r="V15" s="58">
        <f>SUM(V13:V14)</f>
        <v>0</v>
      </c>
      <c r="W15" s="58">
        <f>SUM(W13:W14)</f>
        <v>529528.02535000001</v>
      </c>
      <c r="X15" s="58">
        <f>SUM(X13:X14)</f>
        <v>0</v>
      </c>
      <c r="Y15" s="58">
        <f>SUM(Y13:Y14)</f>
        <v>406278.87000000005</v>
      </c>
      <c r="AA15" s="58">
        <f>SUM(AA13:AA14)</f>
        <v>0</v>
      </c>
      <c r="AB15" s="58">
        <f>SUM(AB13:AB14)</f>
        <v>0</v>
      </c>
      <c r="AC15" s="58">
        <f>SUM(AC13:AC14)</f>
        <v>0</v>
      </c>
      <c r="AD15" s="58">
        <f>SUM(AD13:AD14)</f>
        <v>0</v>
      </c>
      <c r="AE15" s="1095"/>
      <c r="AF15" s="1104"/>
      <c r="AG15" s="1105"/>
      <c r="AH15" s="1105"/>
      <c r="AI15" s="1106"/>
      <c r="AK15" s="59">
        <f>SUM(AK13:AK14)</f>
        <v>1475589.7776299999</v>
      </c>
      <c r="AM15" s="1249">
        <f>+D15-AK15</f>
        <v>824909.76226999983</v>
      </c>
    </row>
    <row r="16" spans="2:39" x14ac:dyDescent="0.35">
      <c r="AA16" s="1188"/>
      <c r="AB16" s="1188"/>
      <c r="AC16" s="1188"/>
      <c r="AD16" s="1188"/>
    </row>
    <row r="17" spans="2:39" ht="16" thickBot="1" x14ac:dyDescent="0.4">
      <c r="AA17" s="1188"/>
      <c r="AB17" s="1188"/>
      <c r="AC17" s="1188"/>
      <c r="AD17" s="1188"/>
    </row>
    <row r="18" spans="2:39" ht="59.25" customHeight="1" thickBot="1" x14ac:dyDescent="0.4">
      <c r="B18" s="1383" t="s">
        <v>11</v>
      </c>
      <c r="C18" s="1386" t="s">
        <v>202</v>
      </c>
      <c r="D18" s="1374" t="s">
        <v>286</v>
      </c>
      <c r="E18" s="36"/>
      <c r="F18" s="1364" t="s">
        <v>142</v>
      </c>
      <c r="G18" s="1365"/>
      <c r="H18" s="1365"/>
      <c r="I18" s="1365"/>
      <c r="J18" s="1364" t="s">
        <v>142</v>
      </c>
      <c r="K18" s="1365"/>
      <c r="L18" s="1365"/>
      <c r="M18" s="1365"/>
      <c r="N18" s="1365"/>
      <c r="O18" s="1406"/>
      <c r="P18" s="36"/>
      <c r="Q18" s="1366" t="s">
        <v>152</v>
      </c>
      <c r="R18" s="1367"/>
      <c r="S18" s="1367"/>
      <c r="T18" s="1368"/>
      <c r="V18" s="1366" t="s">
        <v>153</v>
      </c>
      <c r="W18" s="1367"/>
      <c r="X18" s="1367"/>
      <c r="Y18" s="1368"/>
      <c r="AA18" s="1369" t="s">
        <v>154</v>
      </c>
      <c r="AB18" s="1370"/>
      <c r="AC18" s="1370"/>
      <c r="AD18" s="1371"/>
      <c r="AE18" s="1092"/>
      <c r="AF18" s="1366" t="s">
        <v>154</v>
      </c>
      <c r="AG18" s="1367"/>
      <c r="AH18" s="1367"/>
      <c r="AI18" s="1368"/>
      <c r="AK18" s="1372" t="s">
        <v>155</v>
      </c>
      <c r="AM18" s="1357" t="s">
        <v>143</v>
      </c>
    </row>
    <row r="19" spans="2:39" ht="16" thickBot="1" x14ac:dyDescent="0.4">
      <c r="B19" s="1384"/>
      <c r="C19" s="1387"/>
      <c r="D19" s="1375"/>
      <c r="E19" s="36"/>
      <c r="F19" s="1359">
        <v>2015</v>
      </c>
      <c r="G19" s="1360"/>
      <c r="H19" s="1359">
        <v>2016</v>
      </c>
      <c r="I19" s="1361"/>
      <c r="J19" s="1359">
        <v>2017</v>
      </c>
      <c r="K19" s="1361"/>
      <c r="L19" s="1359">
        <v>2018</v>
      </c>
      <c r="M19" s="1361"/>
      <c r="N19" s="1359">
        <v>2019</v>
      </c>
      <c r="O19" s="1360"/>
      <c r="P19" s="37"/>
      <c r="Q19" s="1404" t="s">
        <v>9</v>
      </c>
      <c r="R19" s="1405"/>
      <c r="S19" s="1404" t="s">
        <v>10</v>
      </c>
      <c r="T19" s="1405"/>
      <c r="V19" s="38" t="s">
        <v>9</v>
      </c>
      <c r="W19" s="40"/>
      <c r="X19" s="38" t="s">
        <v>10</v>
      </c>
      <c r="Y19" s="39"/>
      <c r="AA19" s="1189" t="s">
        <v>9</v>
      </c>
      <c r="AB19" s="1190"/>
      <c r="AC19" s="1189" t="s">
        <v>10</v>
      </c>
      <c r="AD19" s="1191"/>
      <c r="AE19" s="1093"/>
      <c r="AF19" s="38" t="s">
        <v>9</v>
      </c>
      <c r="AG19" s="40"/>
      <c r="AH19" s="38" t="s">
        <v>10</v>
      </c>
      <c r="AI19" s="39"/>
      <c r="AK19" s="1373"/>
      <c r="AM19" s="1358"/>
    </row>
    <row r="20" spans="2:39" ht="47" thickBot="1" x14ac:dyDescent="0.4">
      <c r="B20" s="1385"/>
      <c r="C20" s="1388"/>
      <c r="D20" s="1376"/>
      <c r="E20" s="36"/>
      <c r="F20" s="41" t="s">
        <v>9</v>
      </c>
      <c r="G20" s="1063" t="s">
        <v>10</v>
      </c>
      <c r="H20" s="41" t="s">
        <v>9</v>
      </c>
      <c r="I20" s="1090" t="s">
        <v>10</v>
      </c>
      <c r="J20" s="41" t="s">
        <v>9</v>
      </c>
      <c r="K20" s="1090" t="s">
        <v>10</v>
      </c>
      <c r="L20" s="1081" t="s">
        <v>9</v>
      </c>
      <c r="M20" s="1082" t="s">
        <v>10</v>
      </c>
      <c r="N20" s="1081" t="s">
        <v>9</v>
      </c>
      <c r="O20" s="1082" t="s">
        <v>10</v>
      </c>
      <c r="P20" s="37"/>
      <c r="Q20" s="1270" t="s">
        <v>282</v>
      </c>
      <c r="R20" s="1111" t="s">
        <v>144</v>
      </c>
      <c r="S20" s="1270" t="s">
        <v>282</v>
      </c>
      <c r="T20" s="1100" t="s">
        <v>144</v>
      </c>
      <c r="V20" s="1270" t="s">
        <v>282</v>
      </c>
      <c r="W20" s="1111" t="s">
        <v>144</v>
      </c>
      <c r="X20" s="1270" t="s">
        <v>282</v>
      </c>
      <c r="Y20" s="1100" t="s">
        <v>144</v>
      </c>
      <c r="AA20" s="1269" t="s">
        <v>283</v>
      </c>
      <c r="AB20" s="1192" t="s">
        <v>144</v>
      </c>
      <c r="AC20" s="1269" t="s">
        <v>282</v>
      </c>
      <c r="AD20" s="1193" t="s">
        <v>144</v>
      </c>
      <c r="AE20" s="1093"/>
      <c r="AF20" s="1270" t="s">
        <v>282</v>
      </c>
      <c r="AG20" s="1111" t="s">
        <v>144</v>
      </c>
      <c r="AH20" s="1270" t="s">
        <v>282</v>
      </c>
      <c r="AI20" s="1100" t="s">
        <v>144</v>
      </c>
      <c r="AK20" s="1373"/>
      <c r="AM20" s="1358"/>
    </row>
    <row r="21" spans="2:39" ht="30.75" customHeight="1" x14ac:dyDescent="0.35">
      <c r="B21" s="1362" t="s">
        <v>12</v>
      </c>
      <c r="C21" s="1240" t="s">
        <v>6</v>
      </c>
      <c r="D21" s="1125">
        <f>SUM(F21:O21)</f>
        <v>178887.71000000002</v>
      </c>
      <c r="E21" s="60"/>
      <c r="F21" s="1130"/>
      <c r="G21" s="1131"/>
      <c r="H21" s="63"/>
      <c r="I21" s="1143">
        <f>'UN REDD Master Budget'!AA58</f>
        <v>24602.33</v>
      </c>
      <c r="J21" s="1144"/>
      <c r="K21" s="1278">
        <f>'UN REDD Master Budget'!AC58</f>
        <v>58585.380000000005</v>
      </c>
      <c r="L21" s="1144"/>
      <c r="M21" s="1278">
        <f>'UN REDD Master Budget'!AE58</f>
        <v>85700</v>
      </c>
      <c r="N21" s="1144"/>
      <c r="O21" s="1278">
        <f>'UN REDD Master Budget'!AG58</f>
        <v>10000</v>
      </c>
      <c r="P21" s="64"/>
      <c r="Q21" s="1167"/>
      <c r="R21" s="1168">
        <v>0</v>
      </c>
      <c r="S21" s="1167">
        <v>0</v>
      </c>
      <c r="T21" s="1278">
        <f>'UN REDD Master Budget'!AB58</f>
        <v>24602.33</v>
      </c>
      <c r="V21" s="1167"/>
      <c r="W21" s="1168">
        <f>J21</f>
        <v>0</v>
      </c>
      <c r="X21" s="1144">
        <v>0</v>
      </c>
      <c r="Y21" s="1278">
        <f>'UN REDD Master Budget'!AD58</f>
        <v>58585.380000000005</v>
      </c>
      <c r="AA21" s="1167"/>
      <c r="AB21" s="1168">
        <v>0</v>
      </c>
      <c r="AC21" s="1144">
        <v>0</v>
      </c>
      <c r="AD21" s="1169">
        <v>0</v>
      </c>
      <c r="AE21" s="1096"/>
      <c r="AF21" s="65"/>
      <c r="AG21" s="1229">
        <v>0</v>
      </c>
      <c r="AH21" s="1229"/>
      <c r="AI21" s="1230">
        <v>0</v>
      </c>
      <c r="AK21" s="1119">
        <f>R21+T21+W21+Y21+AB21+AD21</f>
        <v>83187.710000000006</v>
      </c>
      <c r="AM21" s="1247">
        <f>+D21-AK21</f>
        <v>95700.000000000015</v>
      </c>
    </row>
    <row r="22" spans="2:39" ht="32.5" customHeight="1" thickBot="1" x14ac:dyDescent="0.4">
      <c r="B22" s="1363"/>
      <c r="C22" s="1120" t="s">
        <v>7</v>
      </c>
      <c r="D22" s="1241">
        <f t="shared" ref="D22:D34" si="8">SUM(F22:O22)</f>
        <v>121111.86</v>
      </c>
      <c r="E22" s="60"/>
      <c r="F22" s="1132"/>
      <c r="G22" s="1133"/>
      <c r="H22" s="77"/>
      <c r="I22" s="1146">
        <f>'UN REDD Master Budget'!AA115</f>
        <v>16379.649999999998</v>
      </c>
      <c r="J22" s="1147"/>
      <c r="K22" s="1157">
        <f>'UN REDD Master Budget'!AC115</f>
        <v>36319.210000000006</v>
      </c>
      <c r="L22" s="1147"/>
      <c r="M22" s="1157">
        <f>'UN REDD Master Budget'!AE115</f>
        <v>56413</v>
      </c>
      <c r="N22" s="1153"/>
      <c r="O22" s="1158">
        <f>'UN REDD Master Budget'!AG115</f>
        <v>12000</v>
      </c>
      <c r="P22" s="64"/>
      <c r="Q22" s="1171"/>
      <c r="R22" s="1180">
        <f t="shared" ref="R22:R29" si="9">H22</f>
        <v>0</v>
      </c>
      <c r="S22" s="1171">
        <v>0</v>
      </c>
      <c r="T22" s="1158">
        <f>'UN REDD Master Budget'!AB115</f>
        <v>16379.649999999998</v>
      </c>
      <c r="V22" s="1171"/>
      <c r="W22" s="1180">
        <f t="shared" ref="W22:W29" si="10">J22</f>
        <v>0</v>
      </c>
      <c r="X22" s="1153">
        <v>0</v>
      </c>
      <c r="Y22" s="1157">
        <f>'UN REDD Master Budget'!AD115</f>
        <v>36319.210000000006</v>
      </c>
      <c r="AA22" s="1172"/>
      <c r="AB22" s="1184"/>
      <c r="AC22" s="1150">
        <v>0</v>
      </c>
      <c r="AD22" s="1183"/>
      <c r="AE22" s="1096"/>
      <c r="AF22" s="69"/>
      <c r="AG22" s="1112"/>
      <c r="AH22" s="1112"/>
      <c r="AI22" s="70"/>
      <c r="AK22" s="1124">
        <f t="shared" ref="AK22:AK34" si="11">R22+T22+W22+Y22+AB22+AD22</f>
        <v>52698.86</v>
      </c>
      <c r="AM22" s="1274">
        <f t="shared" ref="AM22:AM36" si="12">+D22-AK22</f>
        <v>68413</v>
      </c>
    </row>
    <row r="23" spans="2:39" ht="36" customHeight="1" x14ac:dyDescent="0.35">
      <c r="B23" s="1351" t="s">
        <v>13</v>
      </c>
      <c r="C23" s="1121" t="s">
        <v>0</v>
      </c>
      <c r="D23" s="1119">
        <f t="shared" si="8"/>
        <v>14699.680000000002</v>
      </c>
      <c r="E23" s="60"/>
      <c r="F23" s="1130"/>
      <c r="G23" s="1134"/>
      <c r="H23" s="61"/>
      <c r="I23" s="1149">
        <f>'UN REDD Master Budget'!AA140</f>
        <v>2909.2700000000004</v>
      </c>
      <c r="J23" s="1144"/>
      <c r="K23" s="1145">
        <f>'UN REDD Master Budget'!AC140</f>
        <v>11790.410000000002</v>
      </c>
      <c r="L23" s="1144"/>
      <c r="M23" s="1145">
        <f>'UN REDD Master Budget'!AE140</f>
        <v>0</v>
      </c>
      <c r="N23" s="1159"/>
      <c r="O23" s="1145">
        <f>'UN REDD Master Budget'!AG140</f>
        <v>0</v>
      </c>
      <c r="P23" s="64"/>
      <c r="Q23" s="1167"/>
      <c r="R23" s="1168">
        <f t="shared" si="9"/>
        <v>0</v>
      </c>
      <c r="S23" s="1167">
        <v>0</v>
      </c>
      <c r="T23" s="1145">
        <f>'UN REDD Master Budget'!AB140</f>
        <v>2909.2700000000004</v>
      </c>
      <c r="V23" s="1173"/>
      <c r="W23" s="1178">
        <f t="shared" si="10"/>
        <v>0</v>
      </c>
      <c r="X23" s="1272">
        <v>0</v>
      </c>
      <c r="Y23" s="1145">
        <f>'UN REDD Master Budget'!AD140</f>
        <v>11790.410000000002</v>
      </c>
      <c r="AA23" s="1172"/>
      <c r="AB23" s="1184"/>
      <c r="AC23" s="1150">
        <v>0</v>
      </c>
      <c r="AD23" s="1183"/>
      <c r="AE23" s="1096"/>
      <c r="AF23" s="69"/>
      <c r="AG23" s="1112"/>
      <c r="AH23" s="1112"/>
      <c r="AI23" s="70"/>
      <c r="AK23" s="1124">
        <f t="shared" si="11"/>
        <v>14699.680000000002</v>
      </c>
      <c r="AM23" s="1247">
        <f t="shared" si="12"/>
        <v>0</v>
      </c>
    </row>
    <row r="24" spans="2:39" ht="31" x14ac:dyDescent="0.35">
      <c r="B24" s="1352"/>
      <c r="C24" s="1122" t="s">
        <v>1</v>
      </c>
      <c r="D24" s="1125">
        <f t="shared" si="8"/>
        <v>104650.38999999998</v>
      </c>
      <c r="E24" s="60"/>
      <c r="F24" s="1135"/>
      <c r="G24" s="1136"/>
      <c r="H24" s="67"/>
      <c r="I24" s="1142">
        <f>'UN REDD Master Budget'!AA169</f>
        <v>68029.569999999992</v>
      </c>
      <c r="J24" s="1150"/>
      <c r="K24" s="1151">
        <f>'UN REDD Master Budget'!AC169</f>
        <v>36120.82</v>
      </c>
      <c r="L24" s="1150"/>
      <c r="M24" s="1151">
        <f>'UN REDD Master Budget'!AE169</f>
        <v>500</v>
      </c>
      <c r="N24" s="1161"/>
      <c r="O24" s="1151">
        <f>'UN REDD Master Budget'!AG169</f>
        <v>0</v>
      </c>
      <c r="P24" s="64"/>
      <c r="Q24" s="1172"/>
      <c r="R24" s="1184">
        <f t="shared" si="9"/>
        <v>0</v>
      </c>
      <c r="S24" s="1172">
        <v>0</v>
      </c>
      <c r="T24" s="1151">
        <f>'UN REDD Master Budget'!AB169</f>
        <v>68029.569999999992</v>
      </c>
      <c r="V24" s="1172"/>
      <c r="W24" s="1184">
        <f t="shared" si="10"/>
        <v>0</v>
      </c>
      <c r="X24" s="1150">
        <v>0</v>
      </c>
      <c r="Y24" s="1151">
        <f>'UN REDD Master Budget'!AD169</f>
        <v>36120.82</v>
      </c>
      <c r="AA24" s="1172"/>
      <c r="AB24" s="1184"/>
      <c r="AC24" s="1150">
        <v>0</v>
      </c>
      <c r="AD24" s="1183"/>
      <c r="AE24" s="1096"/>
      <c r="AF24" s="69"/>
      <c r="AG24" s="1112"/>
      <c r="AH24" s="1112"/>
      <c r="AI24" s="70"/>
      <c r="AK24" s="1124">
        <f t="shared" si="11"/>
        <v>104150.38999999998</v>
      </c>
      <c r="AM24" s="1267">
        <f t="shared" si="12"/>
        <v>500</v>
      </c>
    </row>
    <row r="25" spans="2:39" ht="30" customHeight="1" x14ac:dyDescent="0.35">
      <c r="B25" s="1352"/>
      <c r="C25" s="1122" t="s">
        <v>2</v>
      </c>
      <c r="D25" s="1125">
        <f t="shared" si="8"/>
        <v>15114.66</v>
      </c>
      <c r="E25" s="60"/>
      <c r="F25" s="1135"/>
      <c r="G25" s="1136"/>
      <c r="H25" s="67"/>
      <c r="I25" s="1142">
        <f>'UN REDD Master Budget'!AA198</f>
        <v>2872.01</v>
      </c>
      <c r="J25" s="1150"/>
      <c r="K25" s="1151">
        <f>'UN REDD Master Budget'!AC198</f>
        <v>11742.65</v>
      </c>
      <c r="L25" s="1150"/>
      <c r="M25" s="1151">
        <f>'UN REDD Master Budget'!AE198</f>
        <v>500</v>
      </c>
      <c r="N25" s="1161"/>
      <c r="O25" s="1151">
        <f>'UN REDD Master Budget'!AG198</f>
        <v>0</v>
      </c>
      <c r="P25" s="64"/>
      <c r="Q25" s="1172">
        <v>0</v>
      </c>
      <c r="R25" s="1184">
        <f t="shared" si="9"/>
        <v>0</v>
      </c>
      <c r="S25" s="1172">
        <v>0</v>
      </c>
      <c r="T25" s="1151">
        <f>'UN REDD Master Budget'!AB198</f>
        <v>2872.01</v>
      </c>
      <c r="V25" s="1172">
        <v>0</v>
      </c>
      <c r="W25" s="1184">
        <f t="shared" si="10"/>
        <v>0</v>
      </c>
      <c r="X25" s="1150">
        <v>0</v>
      </c>
      <c r="Y25" s="1151">
        <f>'UN REDD Master Budget'!AD198</f>
        <v>11742.65</v>
      </c>
      <c r="AA25" s="1172"/>
      <c r="AB25" s="1184"/>
      <c r="AC25" s="1150">
        <v>0</v>
      </c>
      <c r="AD25" s="1183"/>
      <c r="AE25" s="1096"/>
      <c r="AF25" s="69"/>
      <c r="AG25" s="1112"/>
      <c r="AH25" s="1112"/>
      <c r="AI25" s="70"/>
      <c r="AK25" s="1124">
        <f t="shared" si="11"/>
        <v>14614.66</v>
      </c>
      <c r="AM25" s="1267">
        <f t="shared" si="12"/>
        <v>500</v>
      </c>
    </row>
    <row r="26" spans="2:39" ht="46.5" x14ac:dyDescent="0.35">
      <c r="B26" s="1352"/>
      <c r="C26" s="1122" t="s">
        <v>3</v>
      </c>
      <c r="D26" s="1125">
        <f t="shared" si="8"/>
        <v>124236.68999999999</v>
      </c>
      <c r="E26" s="60"/>
      <c r="F26" s="1135"/>
      <c r="G26" s="1136"/>
      <c r="H26" s="67"/>
      <c r="I26" s="1142">
        <f>'UN REDD Master Budget'!AB241</f>
        <v>2872.01</v>
      </c>
      <c r="J26" s="1150"/>
      <c r="K26" s="1151">
        <f>'UN REDD Master Budget'!AC241</f>
        <v>64764.679999999993</v>
      </c>
      <c r="L26" s="1150"/>
      <c r="M26" s="1151">
        <f>'UN REDD Master Budget'!AE241</f>
        <v>56600</v>
      </c>
      <c r="N26" s="1161"/>
      <c r="O26" s="1151">
        <f>'UN REDD Master Budget'!AG241</f>
        <v>0</v>
      </c>
      <c r="P26" s="64"/>
      <c r="Q26" s="1172">
        <v>0</v>
      </c>
      <c r="R26" s="1184">
        <f t="shared" si="9"/>
        <v>0</v>
      </c>
      <c r="S26" s="1172">
        <v>0</v>
      </c>
      <c r="T26" s="1151">
        <f>'UN REDD Master Budget'!AB241</f>
        <v>2872.01</v>
      </c>
      <c r="V26" s="1172">
        <v>0</v>
      </c>
      <c r="W26" s="1184">
        <f t="shared" si="10"/>
        <v>0</v>
      </c>
      <c r="X26" s="1150">
        <v>0</v>
      </c>
      <c r="Y26" s="1151">
        <f>'UN REDD Master Budget'!AD241</f>
        <v>64764.679999999993</v>
      </c>
      <c r="AA26" s="1172"/>
      <c r="AB26" s="1184"/>
      <c r="AC26" s="1150">
        <v>0</v>
      </c>
      <c r="AD26" s="1183"/>
      <c r="AE26" s="1096"/>
      <c r="AF26" s="69"/>
      <c r="AG26" s="1112"/>
      <c r="AH26" s="1112"/>
      <c r="AI26" s="70"/>
      <c r="AK26" s="1124">
        <f t="shared" si="11"/>
        <v>67636.689999999988</v>
      </c>
      <c r="AM26" s="1267">
        <f t="shared" si="12"/>
        <v>56600</v>
      </c>
    </row>
    <row r="27" spans="2:39" ht="31" x14ac:dyDescent="0.35">
      <c r="B27" s="1352"/>
      <c r="C27" s="1122" t="s">
        <v>96</v>
      </c>
      <c r="D27" s="1125">
        <f t="shared" si="8"/>
        <v>571129.48</v>
      </c>
      <c r="E27" s="60"/>
      <c r="F27" s="1135"/>
      <c r="G27" s="1136"/>
      <c r="H27" s="67"/>
      <c r="I27" s="1142">
        <f>'UN REDD Master Budget'!AA263</f>
        <v>181605.52</v>
      </c>
      <c r="J27" s="1150"/>
      <c r="K27" s="1151">
        <f>'UN REDD Master Budget'!AC263</f>
        <v>160430.96</v>
      </c>
      <c r="L27" s="1150"/>
      <c r="M27" s="1151">
        <f>'UN REDD Master Budget'!AE263</f>
        <v>153700</v>
      </c>
      <c r="N27" s="1161"/>
      <c r="O27" s="1151">
        <f>'UN REDD Master Budget'!AG263</f>
        <v>75393</v>
      </c>
      <c r="P27" s="64"/>
      <c r="Q27" s="1172">
        <v>0</v>
      </c>
      <c r="R27" s="1184">
        <f t="shared" si="9"/>
        <v>0</v>
      </c>
      <c r="S27" s="1172">
        <v>0</v>
      </c>
      <c r="T27" s="1151">
        <f>'UN REDD Master Budget'!AB263</f>
        <v>181605.52</v>
      </c>
      <c r="V27" s="1172">
        <v>0</v>
      </c>
      <c r="W27" s="1184">
        <f t="shared" si="10"/>
        <v>0</v>
      </c>
      <c r="X27" s="1150">
        <v>0</v>
      </c>
      <c r="Y27" s="1151">
        <f>'UN REDD Master Budget'!AD263</f>
        <v>160430.96</v>
      </c>
      <c r="AA27" s="1172"/>
      <c r="AB27" s="1184"/>
      <c r="AC27" s="1150">
        <v>0</v>
      </c>
      <c r="AD27" s="1183"/>
      <c r="AE27" s="1096"/>
      <c r="AF27" s="69"/>
      <c r="AG27" s="1112"/>
      <c r="AH27" s="1112"/>
      <c r="AI27" s="70"/>
      <c r="AK27" s="1124">
        <f t="shared" si="11"/>
        <v>342036.47999999998</v>
      </c>
      <c r="AM27" s="1267">
        <f t="shared" si="12"/>
        <v>229093</v>
      </c>
    </row>
    <row r="28" spans="2:39" ht="46.5" x14ac:dyDescent="0.35">
      <c r="B28" s="1352"/>
      <c r="C28" s="1122" t="s">
        <v>156</v>
      </c>
      <c r="D28" s="1125">
        <f t="shared" si="8"/>
        <v>19995.779999999912</v>
      </c>
      <c r="E28" s="60"/>
      <c r="F28" s="1135"/>
      <c r="G28" s="1136"/>
      <c r="H28" s="67"/>
      <c r="I28" s="1142">
        <f>'UN REDD Master Budget'!AA292</f>
        <v>0</v>
      </c>
      <c r="J28" s="1150"/>
      <c r="K28" s="1151">
        <f>'UN REDD Master Budget'!AC292</f>
        <v>0</v>
      </c>
      <c r="L28" s="1150"/>
      <c r="M28" s="1151">
        <f>'UN REDD Master Budget'!AE292</f>
        <v>19995.779999999912</v>
      </c>
      <c r="N28" s="1161"/>
      <c r="O28" s="1151">
        <f>'UN REDD Master Budget'!AG292</f>
        <v>0</v>
      </c>
      <c r="P28" s="64"/>
      <c r="Q28" s="1172">
        <v>0</v>
      </c>
      <c r="R28" s="1184">
        <f t="shared" si="9"/>
        <v>0</v>
      </c>
      <c r="S28" s="1172">
        <f t="shared" ref="S28" si="13">I28</f>
        <v>0</v>
      </c>
      <c r="T28" s="1151">
        <f>'UN REDD Master Budget'!AB292</f>
        <v>0</v>
      </c>
      <c r="V28" s="1172">
        <v>0</v>
      </c>
      <c r="W28" s="1184">
        <f t="shared" si="10"/>
        <v>0</v>
      </c>
      <c r="X28" s="1150">
        <f t="shared" ref="X28:X29" si="14">K28</f>
        <v>0</v>
      </c>
      <c r="Y28" s="1151">
        <f>'UN REDD Master Budget'!AD292</f>
        <v>0</v>
      </c>
      <c r="AA28" s="1172"/>
      <c r="AB28" s="1184"/>
      <c r="AC28" s="1150">
        <v>0</v>
      </c>
      <c r="AD28" s="1183"/>
      <c r="AE28" s="1096"/>
      <c r="AF28" s="69"/>
      <c r="AG28" s="1112"/>
      <c r="AH28" s="1112"/>
      <c r="AI28" s="70"/>
      <c r="AK28" s="1124">
        <f t="shared" si="11"/>
        <v>0</v>
      </c>
      <c r="AM28" s="1267">
        <f t="shared" si="12"/>
        <v>19995.779999999912</v>
      </c>
    </row>
    <row r="29" spans="2:39" ht="31.5" thickBot="1" x14ac:dyDescent="0.4">
      <c r="B29" s="1353"/>
      <c r="C29" s="1123" t="s">
        <v>4</v>
      </c>
      <c r="D29" s="1242">
        <f t="shared" si="8"/>
        <v>173.32</v>
      </c>
      <c r="E29" s="60"/>
      <c r="F29" s="1137"/>
      <c r="G29" s="1138"/>
      <c r="H29" s="72"/>
      <c r="I29" s="1152">
        <f>'UN REDD Master Budget'!AA321</f>
        <v>173.32</v>
      </c>
      <c r="J29" s="1153"/>
      <c r="K29" s="1154">
        <f>'UN REDD Master Budget'!AC321</f>
        <v>0</v>
      </c>
      <c r="L29" s="1153"/>
      <c r="M29" s="1154">
        <f>'UN REDD Master Budget'!AE321</f>
        <v>0</v>
      </c>
      <c r="N29" s="1162"/>
      <c r="O29" s="1154">
        <f>'UN REDD Master Budget'!AG321</f>
        <v>0</v>
      </c>
      <c r="P29" s="64"/>
      <c r="Q29" s="1170">
        <v>0</v>
      </c>
      <c r="R29" s="1182">
        <f t="shared" si="9"/>
        <v>0</v>
      </c>
      <c r="S29" s="1171"/>
      <c r="T29" s="1154">
        <f>'UN REDD Master Budget'!AB321</f>
        <v>173.32</v>
      </c>
      <c r="V29" s="1171">
        <v>0</v>
      </c>
      <c r="W29" s="1180">
        <f t="shared" si="10"/>
        <v>0</v>
      </c>
      <c r="X29" s="1153">
        <f t="shared" si="14"/>
        <v>0</v>
      </c>
      <c r="Y29" s="1154">
        <f>'UN REDD Master Budget'!AD321</f>
        <v>0</v>
      </c>
      <c r="AA29" s="1170">
        <v>0</v>
      </c>
      <c r="AB29" s="1182"/>
      <c r="AC29" s="1153">
        <v>0</v>
      </c>
      <c r="AD29" s="1179"/>
      <c r="AE29" s="1096"/>
      <c r="AF29" s="1114"/>
      <c r="AG29" s="1116"/>
      <c r="AH29" s="1116"/>
      <c r="AI29" s="1115"/>
      <c r="AK29" s="1263">
        <f t="shared" si="11"/>
        <v>173.32</v>
      </c>
      <c r="AM29" s="1274">
        <f t="shared" si="12"/>
        <v>0</v>
      </c>
    </row>
    <row r="30" spans="2:39" ht="31" x14ac:dyDescent="0.35">
      <c r="B30" s="1354" t="s">
        <v>14</v>
      </c>
      <c r="C30" s="73" t="s">
        <v>157</v>
      </c>
      <c r="D30" s="1119">
        <f t="shared" si="8"/>
        <v>153851</v>
      </c>
      <c r="E30" s="60"/>
      <c r="F30" s="1139"/>
      <c r="G30" s="1140"/>
      <c r="H30" s="71">
        <f>'UN REDD Master Budget'!AA341</f>
        <v>47851</v>
      </c>
      <c r="I30" s="1155"/>
      <c r="J30" s="71">
        <f>'UN REDD Master Budget'!AC341</f>
        <v>70000</v>
      </c>
      <c r="K30" s="1156"/>
      <c r="L30" s="1163">
        <f>'UN REDD Multi year Budget'!AB99</f>
        <v>36000</v>
      </c>
      <c r="M30" s="1156"/>
      <c r="N30" s="1144">
        <f>'UN REDD Multi year Budget'!AC99</f>
        <v>0</v>
      </c>
      <c r="O30" s="1145"/>
      <c r="P30" s="64"/>
      <c r="Q30" s="1167">
        <v>0</v>
      </c>
      <c r="R30" s="1168">
        <f>'UN REDD Master Budget'!AB341</f>
        <v>44188.207999999999</v>
      </c>
      <c r="S30" s="1144"/>
      <c r="T30" s="1169">
        <v>0</v>
      </c>
      <c r="V30" s="1272">
        <v>0</v>
      </c>
      <c r="W30" s="1178">
        <f>'UN REDD Master Budget'!AD341</f>
        <v>87055</v>
      </c>
      <c r="X30" s="1272"/>
      <c r="Y30" s="1181">
        <v>0</v>
      </c>
      <c r="AA30" s="1144">
        <v>0</v>
      </c>
      <c r="AB30" s="1145"/>
      <c r="AC30" s="1175">
        <v>0</v>
      </c>
      <c r="AD30" s="1156"/>
      <c r="AE30" s="1097"/>
      <c r="AF30" s="61"/>
      <c r="AG30" s="62"/>
      <c r="AH30" s="62"/>
      <c r="AI30" s="1083"/>
      <c r="AK30" s="1119">
        <f t="shared" si="11"/>
        <v>131243.20799999998</v>
      </c>
      <c r="AM30" s="1247">
        <f t="shared" si="12"/>
        <v>22607.792000000016</v>
      </c>
    </row>
    <row r="31" spans="2:39" ht="31" x14ac:dyDescent="0.35">
      <c r="B31" s="1355"/>
      <c r="C31" s="74" t="s">
        <v>158</v>
      </c>
      <c r="D31" s="1125">
        <f t="shared" si="8"/>
        <v>230670.67999999993</v>
      </c>
      <c r="E31" s="60"/>
      <c r="F31" s="1132"/>
      <c r="G31" s="1141"/>
      <c r="H31" s="75">
        <f>'UN REDD Master Budget'!AA363</f>
        <v>63086</v>
      </c>
      <c r="I31" s="1157"/>
      <c r="J31" s="75">
        <f>'UN REDD Master Budget'!AC363</f>
        <v>83500</v>
      </c>
      <c r="K31" s="1148"/>
      <c r="L31" s="1164">
        <f>'UN REDD Multi year Budget'!AB107</f>
        <v>84084.679999999935</v>
      </c>
      <c r="M31" s="1148"/>
      <c r="N31" s="1150">
        <f>'UN REDD Multi year Budget'!AC107</f>
        <v>0</v>
      </c>
      <c r="O31" s="1151"/>
      <c r="P31" s="64"/>
      <c r="Q31" s="1172">
        <v>0</v>
      </c>
      <c r="R31" s="1184">
        <f>'UN REDD Master Budget'!AB363</f>
        <v>77007.907999999996</v>
      </c>
      <c r="S31" s="1150"/>
      <c r="T31" s="1183">
        <v>0</v>
      </c>
      <c r="V31" s="1150">
        <v>0</v>
      </c>
      <c r="W31" s="1184">
        <f>'UN REDD Master Budget'!AD363</f>
        <v>91528.38</v>
      </c>
      <c r="X31" s="1150"/>
      <c r="Y31" s="1183">
        <v>0</v>
      </c>
      <c r="AA31" s="1150">
        <v>0</v>
      </c>
      <c r="AB31" s="1151"/>
      <c r="AC31" s="1161">
        <v>0</v>
      </c>
      <c r="AD31" s="1151"/>
      <c r="AE31" s="1097"/>
      <c r="AF31" s="67"/>
      <c r="AG31" s="68"/>
      <c r="AH31" s="68"/>
      <c r="AI31" s="1084"/>
      <c r="AK31" s="1124">
        <f t="shared" si="11"/>
        <v>168536.288</v>
      </c>
      <c r="AM31" s="1267">
        <f t="shared" si="12"/>
        <v>62134.391999999934</v>
      </c>
    </row>
    <row r="32" spans="2:39" ht="31.5" thickBot="1" x14ac:dyDescent="0.4">
      <c r="B32" s="1356"/>
      <c r="C32" s="78" t="s">
        <v>201</v>
      </c>
      <c r="D32" s="1242">
        <f t="shared" si="8"/>
        <v>147323</v>
      </c>
      <c r="E32" s="60"/>
      <c r="F32" s="1137"/>
      <c r="G32" s="1138"/>
      <c r="H32" s="72">
        <f>'UN REDD Master Budget'!AA378</f>
        <v>36323</v>
      </c>
      <c r="I32" s="1158"/>
      <c r="J32" s="72">
        <f>'UN REDD Master Budget'!AC378</f>
        <v>79000</v>
      </c>
      <c r="K32" s="1154"/>
      <c r="L32" s="1165">
        <f>'UN REDD Multi year Budget'!AB115</f>
        <v>32000</v>
      </c>
      <c r="M32" s="1154"/>
      <c r="N32" s="1147">
        <f>'UN REDD Multi year Budget'!AC115</f>
        <v>0</v>
      </c>
      <c r="O32" s="1148"/>
      <c r="P32" s="64"/>
      <c r="Q32" s="1171">
        <v>0</v>
      </c>
      <c r="R32" s="1180">
        <f>'UN REDD Master Budget'!AB378</f>
        <v>43115.87</v>
      </c>
      <c r="S32" s="1153"/>
      <c r="T32" s="1179">
        <v>0</v>
      </c>
      <c r="V32" s="1147">
        <v>0</v>
      </c>
      <c r="W32" s="1180">
        <f>'UN REDD Master Budget'!AD378</f>
        <v>82055</v>
      </c>
      <c r="X32" s="1147"/>
      <c r="Y32" s="1186">
        <v>0</v>
      </c>
      <c r="AA32" s="1153">
        <v>0</v>
      </c>
      <c r="AB32" s="1154"/>
      <c r="AC32" s="1160">
        <v>0</v>
      </c>
      <c r="AD32" s="1148"/>
      <c r="AE32" s="1097"/>
      <c r="AF32" s="75"/>
      <c r="AG32" s="76"/>
      <c r="AH32" s="76"/>
      <c r="AI32" s="1085"/>
      <c r="AK32" s="1263">
        <f t="shared" si="11"/>
        <v>125170.87</v>
      </c>
      <c r="AM32" s="1274">
        <f t="shared" si="12"/>
        <v>22152.130000000005</v>
      </c>
    </row>
    <row r="33" spans="2:39" ht="46.5" x14ac:dyDescent="0.35">
      <c r="B33" s="1355" t="s">
        <v>15</v>
      </c>
      <c r="C33" s="1273" t="s">
        <v>159</v>
      </c>
      <c r="D33" s="1125">
        <f t="shared" si="8"/>
        <v>207842</v>
      </c>
      <c r="E33" s="60"/>
      <c r="F33" s="1139"/>
      <c r="G33" s="1140"/>
      <c r="H33" s="71">
        <f>'UN REDD Master Budget'!AA403</f>
        <v>36052</v>
      </c>
      <c r="I33" s="1155"/>
      <c r="J33" s="71">
        <f>'UN REDD Master Budget'!AC403</f>
        <v>93290</v>
      </c>
      <c r="K33" s="1156"/>
      <c r="L33" s="1163">
        <f>'UN REDD Multi year Budget'!AB126</f>
        <v>70000</v>
      </c>
      <c r="M33" s="1156"/>
      <c r="N33" s="1144">
        <f>'UN REDD Multi year Budget'!AC126</f>
        <v>8500</v>
      </c>
      <c r="O33" s="1145"/>
      <c r="P33" s="64"/>
      <c r="Q33" s="1173">
        <v>0</v>
      </c>
      <c r="R33" s="1178">
        <f>'UN REDD Master Budget'!AB403</f>
        <v>17807.137999999999</v>
      </c>
      <c r="S33" s="1173"/>
      <c r="T33" s="1181">
        <v>0</v>
      </c>
      <c r="V33" s="1144">
        <v>0</v>
      </c>
      <c r="W33" s="1178">
        <f>'UN REDD Master Budget'!AD403</f>
        <v>105160.575</v>
      </c>
      <c r="X33" s="1167"/>
      <c r="Y33" s="1169">
        <v>0</v>
      </c>
      <c r="AA33" s="1144">
        <v>0</v>
      </c>
      <c r="AB33" s="1169"/>
      <c r="AC33" s="1176">
        <v>0</v>
      </c>
      <c r="AD33" s="1169"/>
      <c r="AE33" s="1096"/>
      <c r="AF33" s="65"/>
      <c r="AG33" s="1113"/>
      <c r="AH33" s="1113"/>
      <c r="AI33" s="66"/>
      <c r="AK33" s="1119">
        <f t="shared" si="11"/>
        <v>122967.71299999999</v>
      </c>
      <c r="AM33" s="1247">
        <f t="shared" si="12"/>
        <v>84874.287000000011</v>
      </c>
    </row>
    <row r="34" spans="2:39" ht="31.5" thickBot="1" x14ac:dyDescent="0.4">
      <c r="B34" s="1356"/>
      <c r="C34" s="1244" t="s">
        <v>160</v>
      </c>
      <c r="D34" s="1242">
        <f t="shared" si="8"/>
        <v>260313.32</v>
      </c>
      <c r="E34" s="60"/>
      <c r="F34" s="1135"/>
      <c r="G34" s="1136"/>
      <c r="H34" s="72">
        <f>'UN REDD Master Budget'!AA439</f>
        <v>10221</v>
      </c>
      <c r="I34" s="1158"/>
      <c r="J34" s="72">
        <f>'UN REDD Master Budget'!AC439</f>
        <v>141499.72</v>
      </c>
      <c r="K34" s="1154"/>
      <c r="L34" s="1165">
        <f>'UN REDD Multi year Budget'!AB134</f>
        <v>86142.6</v>
      </c>
      <c r="M34" s="1154"/>
      <c r="N34" s="1147">
        <f>'UN REDD Multi year Budget'!AC134</f>
        <v>22450</v>
      </c>
      <c r="O34" s="1148"/>
      <c r="P34" s="64"/>
      <c r="Q34" s="1171">
        <v>0</v>
      </c>
      <c r="R34" s="1180">
        <f>'UN REDD Master Budget'!AB439</f>
        <v>22902.28</v>
      </c>
      <c r="S34" s="1171"/>
      <c r="T34" s="1179">
        <v>0</v>
      </c>
      <c r="V34" s="1153">
        <v>0</v>
      </c>
      <c r="W34" s="1180">
        <f>'UN REDD Master Budget'!AD439</f>
        <v>129087.05</v>
      </c>
      <c r="X34" s="1171"/>
      <c r="Y34" s="1179">
        <v>0</v>
      </c>
      <c r="AA34" s="1153">
        <v>0</v>
      </c>
      <c r="AB34" s="1179"/>
      <c r="AC34" s="1177">
        <v>0</v>
      </c>
      <c r="AD34" s="1179"/>
      <c r="AE34" s="1096"/>
      <c r="AF34" s="1114"/>
      <c r="AG34" s="1116"/>
      <c r="AH34" s="1116"/>
      <c r="AI34" s="1115"/>
      <c r="AK34" s="1265">
        <f t="shared" si="11"/>
        <v>151989.33000000002</v>
      </c>
      <c r="AM34" s="1268">
        <f t="shared" si="12"/>
        <v>108323.98999999999</v>
      </c>
    </row>
    <row r="35" spans="2:39" s="51" customFormat="1" ht="15" thickBot="1" x14ac:dyDescent="0.35">
      <c r="B35" s="46" t="s">
        <v>149</v>
      </c>
      <c r="C35" s="1243"/>
      <c r="D35" s="1073">
        <f>SUM(D21:D34)</f>
        <v>2149999.5699999998</v>
      </c>
      <c r="E35" s="48"/>
      <c r="F35" s="79">
        <f t="shared" ref="F35:M35" si="15">SUM(F21:F34)</f>
        <v>0</v>
      </c>
      <c r="G35" s="1275">
        <f t="shared" si="15"/>
        <v>0</v>
      </c>
      <c r="H35" s="79">
        <f t="shared" si="15"/>
        <v>193533</v>
      </c>
      <c r="I35" s="79">
        <f t="shared" si="15"/>
        <v>299443.68</v>
      </c>
      <c r="J35" s="79">
        <f t="shared" si="15"/>
        <v>467289.72</v>
      </c>
      <c r="K35" s="1166">
        <f t="shared" si="15"/>
        <v>379754.11</v>
      </c>
      <c r="L35" s="1166">
        <f t="shared" si="15"/>
        <v>308227.27999999991</v>
      </c>
      <c r="M35" s="1166">
        <f t="shared" si="15"/>
        <v>373408.77999999991</v>
      </c>
      <c r="N35" s="1166">
        <f t="shared" ref="N35:O35" si="16">SUM(N21:N34)</f>
        <v>30950</v>
      </c>
      <c r="O35" s="1174">
        <f t="shared" si="16"/>
        <v>97393</v>
      </c>
      <c r="P35" s="50"/>
      <c r="Q35" s="1185">
        <f>SUM(Q21:Q34)</f>
        <v>0</v>
      </c>
      <c r="R35" s="1185">
        <f>SUM(R21:R34)</f>
        <v>205021.40400000001</v>
      </c>
      <c r="S35" s="1185">
        <f>SUM(S21:S34)</f>
        <v>0</v>
      </c>
      <c r="T35" s="1187">
        <f>SUM(T21:T34)</f>
        <v>299443.68</v>
      </c>
      <c r="V35" s="1185">
        <f>SUM(V21:V34)</f>
        <v>0</v>
      </c>
      <c r="W35" s="1185">
        <f>SUM(W21:W34)</f>
        <v>494886.005</v>
      </c>
      <c r="X35" s="1185">
        <f>SUM(X21:X34)</f>
        <v>0</v>
      </c>
      <c r="Y35" s="1187">
        <f>SUM(Y21:Y34)</f>
        <v>379754.11</v>
      </c>
      <c r="AA35" s="1166">
        <f>SUM(AA21:AA34)</f>
        <v>0</v>
      </c>
      <c r="AB35" s="1166">
        <f>SUM(AB21:AB34)</f>
        <v>0</v>
      </c>
      <c r="AC35" s="1166">
        <f>SUM(AC21:AC34)</f>
        <v>0</v>
      </c>
      <c r="AD35" s="1174">
        <f>SUM(AD21:AD34)</f>
        <v>0</v>
      </c>
      <c r="AE35" s="1098"/>
      <c r="AF35" s="1086"/>
      <c r="AG35" s="1117"/>
      <c r="AH35" s="1117"/>
      <c r="AI35" s="1087"/>
      <c r="AK35" s="1271">
        <f>SUM(AK21:AK34)</f>
        <v>1379105.199</v>
      </c>
      <c r="AM35" s="1271">
        <f>SUM(AM21:AM34)</f>
        <v>770894.37099999993</v>
      </c>
    </row>
    <row r="36" spans="2:39" s="57" customFormat="1" ht="15" thickBot="1" x14ac:dyDescent="0.35">
      <c r="B36" s="52" t="s">
        <v>150</v>
      </c>
      <c r="C36" s="53"/>
      <c r="D36" s="54">
        <f>D35*7%</f>
        <v>150499.9699</v>
      </c>
      <c r="E36" s="55"/>
      <c r="F36" s="80"/>
      <c r="G36" s="54">
        <f>G35*0.07</f>
        <v>0</v>
      </c>
      <c r="H36" s="54">
        <f>'UN REDD Master Budget'!AA442</f>
        <v>13547.310000000001</v>
      </c>
      <c r="I36" s="54">
        <f>'UN REDD Master Budget'!AA324</f>
        <v>20966</v>
      </c>
      <c r="J36" s="54">
        <f>'UN REDD Master Budget'!AC442</f>
        <v>32710.2804</v>
      </c>
      <c r="K36" s="54">
        <f>'UN REDD Master Budget'!AC324</f>
        <v>26524.76</v>
      </c>
      <c r="L36" s="54">
        <f>'UN REDD Master Budget'!AE442</f>
        <v>21575.909599999995</v>
      </c>
      <c r="M36" s="1064">
        <f>'UN REDD Master Budget'!AE324</f>
        <v>26166</v>
      </c>
      <c r="N36" s="54">
        <f>'UN REDD Master Budget'!AG442</f>
        <v>2166.5</v>
      </c>
      <c r="O36" s="54">
        <f>'UN REDD Master Budget'!AG324</f>
        <v>6844</v>
      </c>
      <c r="P36" s="56"/>
      <c r="Q36" s="54">
        <f>Q35*0.07</f>
        <v>0</v>
      </c>
      <c r="R36" s="54">
        <f>'UN REDD Master Budget'!AB442+0.3</f>
        <v>14351.9</v>
      </c>
      <c r="S36" s="54">
        <f>S35*0.07</f>
        <v>0</v>
      </c>
      <c r="T36" s="54">
        <f>'UN REDD Master Budget'!AB324+0.3</f>
        <v>20966.3</v>
      </c>
      <c r="V36" s="54">
        <f>V35*0.07</f>
        <v>0</v>
      </c>
      <c r="W36" s="54">
        <f>'UN REDD Master Budget'!AD442</f>
        <v>34642.020350000006</v>
      </c>
      <c r="X36" s="54">
        <f>X35*0.07</f>
        <v>0</v>
      </c>
      <c r="Y36" s="54">
        <f>K36</f>
        <v>26524.76</v>
      </c>
      <c r="AA36" s="54">
        <f>AA35*0.07</f>
        <v>0</v>
      </c>
      <c r="AB36" s="54">
        <f>AB35*0.07</f>
        <v>0</v>
      </c>
      <c r="AC36" s="54">
        <f>AC35*0.07</f>
        <v>0</v>
      </c>
      <c r="AD36" s="54">
        <f>AD35*0.07</f>
        <v>0</v>
      </c>
      <c r="AE36" s="1095"/>
      <c r="AF36" s="1088"/>
      <c r="AG36" s="1110"/>
      <c r="AH36" s="1110"/>
      <c r="AI36" s="1089"/>
      <c r="AK36" s="54">
        <f>'UN REDD Master Budget'!AI449+0.3</f>
        <v>96484.578630000004</v>
      </c>
      <c r="AM36" s="54">
        <f t="shared" si="12"/>
        <v>54015.391269999993</v>
      </c>
    </row>
    <row r="37" spans="2:39" s="51" customFormat="1" ht="15" thickBot="1" x14ac:dyDescent="0.35">
      <c r="B37" s="46" t="s">
        <v>151</v>
      </c>
      <c r="C37" s="47"/>
      <c r="D37" s="58">
        <f>SUM(D35:D36)</f>
        <v>2300499.5398999997</v>
      </c>
      <c r="E37" s="48"/>
      <c r="F37" s="79"/>
      <c r="G37" s="58">
        <f>SUM(G35:G36)</f>
        <v>0</v>
      </c>
      <c r="H37" s="58">
        <f t="shared" ref="H37:M37" si="17">SUM(H35:H36)</f>
        <v>207080.31</v>
      </c>
      <c r="I37" s="58">
        <f>SUM(I35:I36)</f>
        <v>320409.68</v>
      </c>
      <c r="J37" s="58">
        <f t="shared" si="17"/>
        <v>500000.00039999996</v>
      </c>
      <c r="K37" s="58">
        <f t="shared" si="17"/>
        <v>406278.87</v>
      </c>
      <c r="L37" s="58">
        <f t="shared" si="17"/>
        <v>329803.18959999993</v>
      </c>
      <c r="M37" s="1065">
        <f t="shared" si="17"/>
        <v>399574.77999999991</v>
      </c>
      <c r="N37" s="58">
        <f t="shared" ref="N37:O37" si="18">SUM(N35:N36)</f>
        <v>33116.5</v>
      </c>
      <c r="O37" s="58">
        <f t="shared" si="18"/>
        <v>104237</v>
      </c>
      <c r="P37" s="50"/>
      <c r="Q37" s="58">
        <f>SUM(Q35:Q36)</f>
        <v>0</v>
      </c>
      <c r="R37" s="58">
        <f>SUM(R35:R36)</f>
        <v>219373.304</v>
      </c>
      <c r="S37" s="58">
        <f>SUM(S35:S36)</f>
        <v>0</v>
      </c>
      <c r="T37" s="58">
        <f>SUM(T35:T36)</f>
        <v>320409.98</v>
      </c>
      <c r="V37" s="58">
        <f>SUM(V35:V36)</f>
        <v>0</v>
      </c>
      <c r="W37" s="58">
        <f>SUM(W35:W36)</f>
        <v>529528.02535000001</v>
      </c>
      <c r="X37" s="58">
        <f>SUM(X35:X36)</f>
        <v>0</v>
      </c>
      <c r="Y37" s="58">
        <f>SUM(Y35:Y36)</f>
        <v>406278.87</v>
      </c>
      <c r="AA37" s="58">
        <f>SUM(AA35:AA36)</f>
        <v>0</v>
      </c>
      <c r="AB37" s="58">
        <f>SUM(AB35:AB36)</f>
        <v>0</v>
      </c>
      <c r="AC37" s="58">
        <f>SUM(AC35:AC36)</f>
        <v>0</v>
      </c>
      <c r="AD37" s="58">
        <f>SUM(AD35:AD36)</f>
        <v>0</v>
      </c>
      <c r="AE37" s="1099"/>
      <c r="AF37" s="1079"/>
      <c r="AG37" s="1118"/>
      <c r="AH37" s="1118"/>
      <c r="AI37" s="1080"/>
      <c r="AK37" s="58">
        <f>SUM(AK35:AK36)</f>
        <v>1475589.7776299999</v>
      </c>
      <c r="AM37" s="58">
        <f>SUM(AM35:AM36)</f>
        <v>824909.76226999995</v>
      </c>
    </row>
    <row r="38" spans="2:39" x14ac:dyDescent="0.35">
      <c r="C38" s="1"/>
    </row>
    <row r="39" spans="2:39" x14ac:dyDescent="0.35">
      <c r="C39" s="1"/>
      <c r="D39" s="1188"/>
      <c r="I39" s="33" t="s">
        <v>5</v>
      </c>
      <c r="AM39" s="1188"/>
    </row>
    <row r="40" spans="2:39" x14ac:dyDescent="0.35">
      <c r="C40" s="1"/>
      <c r="D40" s="1188"/>
      <c r="F40" s="81"/>
      <c r="G40" s="81"/>
      <c r="O40" s="33"/>
      <c r="R40" s="82"/>
      <c r="AK40" s="33"/>
      <c r="AM40" s="33"/>
    </row>
    <row r="41" spans="2:39" x14ac:dyDescent="0.35">
      <c r="C41" s="1"/>
      <c r="D41" s="33"/>
      <c r="M41" s="168"/>
      <c r="N41" s="168"/>
      <c r="O41" s="1239"/>
      <c r="AK41" s="33"/>
    </row>
    <row r="42" spans="2:39" x14ac:dyDescent="0.35">
      <c r="D42" s="33"/>
      <c r="J42" s="2"/>
      <c r="M42" s="2"/>
      <c r="N42" s="2"/>
      <c r="O42" s="1239"/>
      <c r="V42" s="83"/>
    </row>
    <row r="43" spans="2:39" x14ac:dyDescent="0.35">
      <c r="D43" s="33"/>
      <c r="G43" s="2"/>
    </row>
    <row r="46" spans="2:39" x14ac:dyDescent="0.35">
      <c r="D46" s="33"/>
    </row>
    <row r="47" spans="2:39" x14ac:dyDescent="0.35">
      <c r="D47" s="33"/>
    </row>
    <row r="49" spans="4:4" x14ac:dyDescent="0.35">
      <c r="D49" s="33"/>
    </row>
    <row r="51" spans="4:4" x14ac:dyDescent="0.35">
      <c r="D51" s="33"/>
    </row>
    <row r="53" spans="4:4" x14ac:dyDescent="0.35">
      <c r="D53" s="33"/>
    </row>
  </sheetData>
  <mergeCells count="47">
    <mergeCell ref="S19:T19"/>
    <mergeCell ref="Q19:R19"/>
    <mergeCell ref="J18:O18"/>
    <mergeCell ref="AF6:AI6"/>
    <mergeCell ref="AA7:AB7"/>
    <mergeCell ref="AC7:AD7"/>
    <mergeCell ref="V7:W7"/>
    <mergeCell ref="X7:Y7"/>
    <mergeCell ref="AF7:AG7"/>
    <mergeCell ref="AH7:AI7"/>
    <mergeCell ref="AF18:AI18"/>
    <mergeCell ref="AA6:AD6"/>
    <mergeCell ref="B6:C8"/>
    <mergeCell ref="D6:D8"/>
    <mergeCell ref="F6:I6"/>
    <mergeCell ref="Q6:T6"/>
    <mergeCell ref="J6:O6"/>
    <mergeCell ref="N7:O7"/>
    <mergeCell ref="AK6:AK8"/>
    <mergeCell ref="AM6:AM8"/>
    <mergeCell ref="F7:G7"/>
    <mergeCell ref="H7:I7"/>
    <mergeCell ref="J7:K7"/>
    <mergeCell ref="L7:M7"/>
    <mergeCell ref="V6:Y6"/>
    <mergeCell ref="B9:C9"/>
    <mergeCell ref="B11:C11"/>
    <mergeCell ref="B12:C12"/>
    <mergeCell ref="B18:B20"/>
    <mergeCell ref="C18:C20"/>
    <mergeCell ref="B10:C10"/>
    <mergeCell ref="B23:B29"/>
    <mergeCell ref="B30:B32"/>
    <mergeCell ref="B33:B34"/>
    <mergeCell ref="AM18:AM20"/>
    <mergeCell ref="F19:G19"/>
    <mergeCell ref="H19:I19"/>
    <mergeCell ref="J19:K19"/>
    <mergeCell ref="L19:M19"/>
    <mergeCell ref="B21:B22"/>
    <mergeCell ref="F18:I18"/>
    <mergeCell ref="V18:Y18"/>
    <mergeCell ref="AA18:AD18"/>
    <mergeCell ref="AK18:AK20"/>
    <mergeCell ref="D18:D20"/>
    <mergeCell ref="Q18:T18"/>
    <mergeCell ref="N19:O19"/>
  </mergeCells>
  <pageMargins left="0.15" right="0.15" top="0.5" bottom="0.15" header="0.3" footer="0.3"/>
  <pageSetup paperSize="5" scale="5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P488"/>
  <sheetViews>
    <sheetView topLeftCell="B4" zoomScale="60" zoomScaleNormal="60" zoomScalePageLayoutView="90" workbookViewId="0">
      <pane xSplit="23" ySplit="3" topLeftCell="AA64" activePane="bottomRight" state="frozen"/>
      <selection activeCell="B4" sqref="B4"/>
      <selection pane="topRight" activeCell="U4" sqref="U4"/>
      <selection pane="bottomLeft" activeCell="B7" sqref="B7"/>
      <selection pane="bottomRight" activeCell="AM18" sqref="AM18"/>
    </sheetView>
  </sheetViews>
  <sheetFormatPr defaultColWidth="0" defaultRowHeight="15.5" x14ac:dyDescent="0.35"/>
  <cols>
    <col min="1" max="1" width="20.83203125" style="127" customWidth="1"/>
    <col min="2" max="2" width="28.83203125" style="89" customWidth="1"/>
    <col min="3" max="5" width="28.83203125" style="89" hidden="1" customWidth="1"/>
    <col min="6" max="6" width="29.08203125" style="89" hidden="1" customWidth="1"/>
    <col min="7" max="7" width="11.58203125" style="57" customWidth="1"/>
    <col min="8" max="23" width="2.5" style="57" customWidth="1"/>
    <col min="24" max="24" width="37.58203125" style="57" customWidth="1"/>
    <col min="25" max="25" width="13.58203125" style="57" hidden="1" customWidth="1"/>
    <col min="26" max="26" width="12" style="57" hidden="1" customWidth="1"/>
    <col min="27" max="27" width="14.08203125" style="57" customWidth="1"/>
    <col min="28" max="28" width="13" style="57" customWidth="1"/>
    <col min="29" max="29" width="13.33203125" style="57" customWidth="1"/>
    <col min="30" max="35" width="12.58203125" style="57" customWidth="1"/>
    <col min="36" max="36" width="13.33203125" style="57" customWidth="1"/>
    <col min="37" max="38" width="12.58203125" style="57" customWidth="1"/>
    <col min="39" max="39" width="17.08203125" bestFit="1" customWidth="1"/>
    <col min="40" max="40" width="15.08203125" bestFit="1" customWidth="1"/>
    <col min="41" max="41" width="31.58203125" customWidth="1"/>
    <col min="42" max="254" width="7.83203125" customWidth="1"/>
    <col min="255" max="255" width="15.58203125" customWidth="1"/>
    <col min="256" max="257" width="28.83203125" customWidth="1"/>
  </cols>
  <sheetData>
    <row r="2" spans="1:41" s="160" customFormat="1" ht="14.5" x14ac:dyDescent="0.35">
      <c r="A2" s="162" t="s">
        <v>16</v>
      </c>
      <c r="B2" s="164"/>
      <c r="C2" s="164"/>
      <c r="D2" s="164"/>
      <c r="E2" s="164"/>
      <c r="F2" s="164"/>
      <c r="G2" s="166"/>
      <c r="H2" s="165"/>
      <c r="I2" s="165"/>
      <c r="J2" s="165"/>
      <c r="K2" s="165"/>
      <c r="L2" s="165"/>
      <c r="M2" s="165"/>
      <c r="N2" s="165"/>
      <c r="O2" s="165"/>
      <c r="P2" s="166"/>
      <c r="Q2" s="166"/>
      <c r="R2" s="166"/>
      <c r="S2" s="166"/>
      <c r="T2" s="166"/>
      <c r="U2" s="166"/>
      <c r="V2" s="166"/>
      <c r="W2" s="166"/>
    </row>
    <row r="3" spans="1:41" s="160" customFormat="1" ht="15" thickBot="1" x14ac:dyDescent="0.4">
      <c r="A3" s="163"/>
      <c r="B3" s="192"/>
      <c r="C3" s="192"/>
      <c r="D3" s="192"/>
      <c r="E3" s="192"/>
      <c r="F3" s="192"/>
      <c r="G3" s="193"/>
      <c r="H3" s="193"/>
      <c r="I3" s="193"/>
      <c r="J3" s="193"/>
      <c r="K3" s="193"/>
      <c r="L3" s="193"/>
      <c r="M3" s="193"/>
      <c r="N3" s="193"/>
      <c r="O3" s="193"/>
      <c r="P3" s="193"/>
      <c r="Q3" s="193"/>
      <c r="R3" s="193"/>
      <c r="S3" s="193"/>
      <c r="T3" s="193"/>
      <c r="U3" s="193"/>
      <c r="V3" s="193"/>
      <c r="W3" s="193"/>
      <c r="X3" s="194"/>
      <c r="Y3" s="194"/>
      <c r="Z3" s="194"/>
      <c r="AA3" s="194"/>
      <c r="AB3" s="194"/>
      <c r="AC3" s="194"/>
      <c r="AD3" s="194"/>
      <c r="AE3" s="194"/>
      <c r="AF3" s="194"/>
      <c r="AG3" s="194"/>
      <c r="AH3" s="194"/>
      <c r="AI3" s="194"/>
      <c r="AJ3" s="194"/>
      <c r="AK3" s="194"/>
      <c r="AL3" s="194"/>
    </row>
    <row r="4" spans="1:41" s="160" customFormat="1" ht="15" customHeight="1" thickBot="1" x14ac:dyDescent="0.4">
      <c r="A4" s="1478" t="s">
        <v>17</v>
      </c>
      <c r="B4" s="1481" t="s">
        <v>18</v>
      </c>
      <c r="C4" s="1484" t="s">
        <v>19</v>
      </c>
      <c r="D4" s="1484" t="s">
        <v>169</v>
      </c>
      <c r="E4" s="1484" t="s">
        <v>20</v>
      </c>
      <c r="F4" s="1484" t="s">
        <v>21</v>
      </c>
      <c r="G4" s="1467" t="s">
        <v>22</v>
      </c>
      <c r="H4" s="1493" t="s">
        <v>272</v>
      </c>
      <c r="I4" s="1494"/>
      <c r="J4" s="1494"/>
      <c r="K4" s="1494"/>
      <c r="L4" s="1494"/>
      <c r="M4" s="1494"/>
      <c r="N4" s="1494"/>
      <c r="O4" s="1494"/>
      <c r="P4" s="1494"/>
      <c r="Q4" s="1494"/>
      <c r="R4" s="1494"/>
      <c r="S4" s="1494"/>
      <c r="T4" s="1494"/>
      <c r="U4" s="1494"/>
      <c r="V4" s="1494"/>
      <c r="W4" s="1495"/>
      <c r="X4" s="1489" t="s">
        <v>23</v>
      </c>
      <c r="Y4" s="769" t="s">
        <v>271</v>
      </c>
      <c r="Z4" s="769"/>
      <c r="AA4" s="1419" t="s">
        <v>271</v>
      </c>
      <c r="AB4" s="1420"/>
      <c r="AC4" s="1420"/>
      <c r="AD4" s="1420"/>
      <c r="AE4" s="1420"/>
      <c r="AF4" s="1420"/>
      <c r="AG4" s="1420"/>
      <c r="AH4" s="1420"/>
      <c r="AI4" s="1420"/>
      <c r="AJ4" s="1421"/>
      <c r="AK4" s="1460" t="s">
        <v>24</v>
      </c>
      <c r="AL4" s="1461"/>
    </row>
    <row r="5" spans="1:41" s="160" customFormat="1" ht="43.5" x14ac:dyDescent="0.35">
      <c r="A5" s="1479"/>
      <c r="B5" s="1482"/>
      <c r="C5" s="1485"/>
      <c r="D5" s="1485"/>
      <c r="E5" s="1485"/>
      <c r="F5" s="1485"/>
      <c r="G5" s="1487"/>
      <c r="H5" s="1462">
        <v>2016</v>
      </c>
      <c r="I5" s="1463"/>
      <c r="J5" s="1463"/>
      <c r="K5" s="1464"/>
      <c r="L5" s="1465">
        <v>2017</v>
      </c>
      <c r="M5" s="1466"/>
      <c r="N5" s="1466"/>
      <c r="O5" s="1467"/>
      <c r="P5" s="1465">
        <v>2018</v>
      </c>
      <c r="Q5" s="1466"/>
      <c r="R5" s="1466"/>
      <c r="S5" s="1467"/>
      <c r="T5" s="1465">
        <v>2019</v>
      </c>
      <c r="U5" s="1466"/>
      <c r="V5" s="1466"/>
      <c r="W5" s="1492"/>
      <c r="X5" s="1490"/>
      <c r="Y5" s="610" t="s">
        <v>25</v>
      </c>
      <c r="Z5" s="611" t="s">
        <v>26</v>
      </c>
      <c r="AA5" s="998" t="s">
        <v>233</v>
      </c>
      <c r="AB5" s="998" t="s">
        <v>27</v>
      </c>
      <c r="AC5" s="998" t="s">
        <v>28</v>
      </c>
      <c r="AD5" s="998" t="s">
        <v>236</v>
      </c>
      <c r="AE5" s="999" t="s">
        <v>234</v>
      </c>
      <c r="AF5" s="998" t="s">
        <v>29</v>
      </c>
      <c r="AG5" s="999" t="s">
        <v>235</v>
      </c>
      <c r="AH5" s="1000" t="s">
        <v>30</v>
      </c>
      <c r="AI5" s="1468" t="s">
        <v>31</v>
      </c>
      <c r="AJ5" s="1469"/>
      <c r="AK5" s="1470" t="s">
        <v>32</v>
      </c>
      <c r="AL5" s="1471"/>
      <c r="AM5" s="5" t="s">
        <v>33</v>
      </c>
      <c r="AN5" s="151" t="s">
        <v>34</v>
      </c>
    </row>
    <row r="6" spans="1:41" s="160" customFormat="1" ht="26.5" customHeight="1" thickBot="1" x14ac:dyDescent="0.4">
      <c r="A6" s="1480"/>
      <c r="B6" s="1483"/>
      <c r="C6" s="1486"/>
      <c r="D6" s="1486"/>
      <c r="E6" s="1486"/>
      <c r="F6" s="1486"/>
      <c r="G6" s="1488"/>
      <c r="H6" s="774" t="s">
        <v>37</v>
      </c>
      <c r="I6" s="197" t="s">
        <v>38</v>
      </c>
      <c r="J6" s="197" t="s">
        <v>35</v>
      </c>
      <c r="K6" s="796" t="s">
        <v>36</v>
      </c>
      <c r="L6" s="806" t="s">
        <v>37</v>
      </c>
      <c r="M6" s="612" t="s">
        <v>38</v>
      </c>
      <c r="N6" s="612" t="s">
        <v>35</v>
      </c>
      <c r="O6" s="815" t="s">
        <v>36</v>
      </c>
      <c r="P6" s="806" t="s">
        <v>37</v>
      </c>
      <c r="Q6" s="612" t="s">
        <v>38</v>
      </c>
      <c r="R6" s="612" t="s">
        <v>35</v>
      </c>
      <c r="S6" s="815" t="s">
        <v>36</v>
      </c>
      <c r="T6" s="806" t="s">
        <v>37</v>
      </c>
      <c r="U6" s="612" t="s">
        <v>38</v>
      </c>
      <c r="V6" s="612" t="s">
        <v>35</v>
      </c>
      <c r="W6" s="807" t="s">
        <v>36</v>
      </c>
      <c r="X6" s="1491"/>
      <c r="Y6" s="847"/>
      <c r="Z6" s="770"/>
      <c r="AA6" s="869"/>
      <c r="AB6" s="869"/>
      <c r="AC6" s="869"/>
      <c r="AD6" s="869"/>
      <c r="AE6" s="950"/>
      <c r="AF6" s="869"/>
      <c r="AG6" s="847"/>
      <c r="AH6" s="770"/>
      <c r="AI6" s="771" t="s">
        <v>39</v>
      </c>
      <c r="AJ6" s="772" t="s">
        <v>40</v>
      </c>
      <c r="AK6" s="771" t="s">
        <v>41</v>
      </c>
      <c r="AL6" s="773" t="s">
        <v>10</v>
      </c>
    </row>
    <row r="7" spans="1:41" x14ac:dyDescent="0.35">
      <c r="A7" s="93"/>
      <c r="B7" s="84"/>
      <c r="C7" s="84"/>
      <c r="D7" s="84"/>
      <c r="E7" s="84"/>
      <c r="F7" s="84"/>
      <c r="G7" s="94"/>
      <c r="H7" s="781"/>
      <c r="I7" s="94"/>
      <c r="J7" s="94"/>
      <c r="K7" s="94"/>
      <c r="L7" s="340"/>
      <c r="M7" s="801"/>
      <c r="N7" s="801"/>
      <c r="O7" s="816"/>
      <c r="P7" s="340"/>
      <c r="Q7" s="801"/>
      <c r="R7" s="801"/>
      <c r="S7" s="816"/>
      <c r="T7" s="340"/>
      <c r="U7" s="801"/>
      <c r="V7" s="801"/>
      <c r="W7" s="518"/>
      <c r="X7" s="763"/>
      <c r="Y7" s="764"/>
      <c r="Z7" s="765"/>
      <c r="AA7" s="870"/>
      <c r="AB7" s="870"/>
      <c r="AC7" s="870"/>
      <c r="AD7" s="870"/>
      <c r="AE7" s="951"/>
      <c r="AF7" s="870"/>
      <c r="AG7" s="763"/>
      <c r="AH7" s="765"/>
      <c r="AI7" s="766"/>
      <c r="AJ7" s="767"/>
      <c r="AK7" s="766"/>
      <c r="AL7" s="768"/>
    </row>
    <row r="8" spans="1:41" s="160" customFormat="1" ht="28.5" customHeight="1" thickBot="1" x14ac:dyDescent="0.4">
      <c r="A8" s="1449" t="s">
        <v>42</v>
      </c>
      <c r="B8" s="1450"/>
      <c r="C8" s="25" t="s">
        <v>203</v>
      </c>
      <c r="D8" s="25" t="s">
        <v>203</v>
      </c>
      <c r="E8" s="148" t="s">
        <v>43</v>
      </c>
      <c r="F8" s="148" t="s">
        <v>199</v>
      </c>
      <c r="G8" s="95"/>
      <c r="H8" s="782"/>
      <c r="I8" s="96"/>
      <c r="J8" s="96"/>
      <c r="K8" s="96"/>
      <c r="L8" s="808"/>
      <c r="M8" s="802"/>
      <c r="N8" s="802"/>
      <c r="O8" s="817"/>
      <c r="P8" s="808"/>
      <c r="Q8" s="802"/>
      <c r="R8" s="802"/>
      <c r="S8" s="817"/>
      <c r="T8" s="808"/>
      <c r="U8" s="802"/>
      <c r="V8" s="802"/>
      <c r="W8" s="809"/>
      <c r="X8" s="513"/>
      <c r="Y8" s="514"/>
      <c r="Z8" s="515"/>
      <c r="AA8" s="871"/>
      <c r="AB8" s="871"/>
      <c r="AC8" s="871"/>
      <c r="AD8" s="871"/>
      <c r="AE8" s="952"/>
      <c r="AF8" s="871"/>
      <c r="AG8" s="513"/>
      <c r="AH8" s="515"/>
      <c r="AI8" s="516"/>
      <c r="AJ8" s="517"/>
      <c r="AK8" s="516"/>
      <c r="AL8" s="519"/>
    </row>
    <row r="9" spans="1:41" ht="16" thickBot="1" x14ac:dyDescent="0.4">
      <c r="A9" s="1472" t="s">
        <v>44</v>
      </c>
      <c r="B9" s="1423" t="s">
        <v>45</v>
      </c>
      <c r="C9" s="1426" t="s">
        <v>46</v>
      </c>
      <c r="D9" s="1426" t="s">
        <v>174</v>
      </c>
      <c r="E9" s="1475" t="s">
        <v>179</v>
      </c>
      <c r="F9" s="1475" t="s">
        <v>180</v>
      </c>
      <c r="G9" s="1446" t="s">
        <v>10</v>
      </c>
      <c r="H9" s="234"/>
      <c r="I9" s="174"/>
      <c r="J9" s="174"/>
      <c r="K9" s="664"/>
      <c r="L9" s="251"/>
      <c r="M9" s="174"/>
      <c r="N9" s="174"/>
      <c r="O9" s="664"/>
      <c r="P9" s="251"/>
      <c r="Q9" s="174"/>
      <c r="R9" s="174"/>
      <c r="S9" s="664"/>
      <c r="T9" s="251"/>
      <c r="U9" s="174"/>
      <c r="V9" s="172"/>
      <c r="W9" s="236"/>
      <c r="X9" s="830" t="s">
        <v>47</v>
      </c>
      <c r="Y9" s="492"/>
      <c r="Z9" s="898"/>
      <c r="AA9" s="891">
        <v>14241.869999999999</v>
      </c>
      <c r="AB9" s="928">
        <v>14241.869999999999</v>
      </c>
      <c r="AC9" s="891">
        <v>14946.25</v>
      </c>
      <c r="AD9" s="986">
        <v>14946.25</v>
      </c>
      <c r="AE9" s="953">
        <v>27000</v>
      </c>
      <c r="AF9" s="872"/>
      <c r="AG9" s="848">
        <v>10000</v>
      </c>
      <c r="AH9" s="681"/>
      <c r="AI9" s="682">
        <f>AB9+AD9+AF9+AH9</f>
        <v>29188.12</v>
      </c>
      <c r="AJ9" s="683">
        <f>AA9+AC9+AE9+AG9</f>
        <v>66188.12</v>
      </c>
      <c r="AK9" s="684"/>
      <c r="AL9" s="685">
        <f>AJ9</f>
        <v>66188.12</v>
      </c>
      <c r="AO9" s="1415" t="s">
        <v>296</v>
      </c>
    </row>
    <row r="10" spans="1:41" ht="16" thickBot="1" x14ac:dyDescent="0.4">
      <c r="A10" s="1473"/>
      <c r="B10" s="1424"/>
      <c r="C10" s="1427"/>
      <c r="D10" s="1427"/>
      <c r="E10" s="1476"/>
      <c r="F10" s="1476"/>
      <c r="G10" s="1447"/>
      <c r="H10" s="234"/>
      <c r="I10" s="172"/>
      <c r="J10" s="172"/>
      <c r="K10" s="491"/>
      <c r="L10" s="367"/>
      <c r="M10" s="368"/>
      <c r="N10" s="368"/>
      <c r="O10" s="636"/>
      <c r="P10" s="367"/>
      <c r="Q10" s="172"/>
      <c r="R10" s="172"/>
      <c r="S10" s="491"/>
      <c r="T10" s="251"/>
      <c r="U10" s="174"/>
      <c r="V10" s="172"/>
      <c r="W10" s="236"/>
      <c r="X10" s="14" t="s">
        <v>268</v>
      </c>
      <c r="Y10" s="7"/>
      <c r="Z10" s="899"/>
      <c r="AA10" s="920"/>
      <c r="AB10" s="932"/>
      <c r="AC10" s="920"/>
      <c r="AD10" s="920"/>
      <c r="AE10" s="954">
        <v>500</v>
      </c>
      <c r="AF10" s="873"/>
      <c r="AG10" s="849"/>
      <c r="AH10" s="686"/>
      <c r="AI10" s="682">
        <f t="shared" ref="AI10:AI15" si="0">AB10+AD10+AF10+AH10</f>
        <v>0</v>
      </c>
      <c r="AJ10" s="683">
        <f>AA10+AC10+AE10+AG10</f>
        <v>500</v>
      </c>
      <c r="AK10" s="687"/>
      <c r="AL10" s="688">
        <f t="shared" ref="AL10:AL57" si="1">AJ10</f>
        <v>500</v>
      </c>
      <c r="AO10" s="1415"/>
    </row>
    <row r="11" spans="1:41" ht="26.5" thickBot="1" x14ac:dyDescent="0.4">
      <c r="A11" s="1473"/>
      <c r="B11" s="1424"/>
      <c r="C11" s="1427"/>
      <c r="D11" s="1427"/>
      <c r="E11" s="1476"/>
      <c r="F11" s="1476"/>
      <c r="G11" s="1447"/>
      <c r="H11" s="234"/>
      <c r="I11" s="172"/>
      <c r="J11" s="172"/>
      <c r="K11" s="491"/>
      <c r="L11" s="234"/>
      <c r="M11" s="172"/>
      <c r="N11" s="172"/>
      <c r="O11" s="491"/>
      <c r="P11" s="234"/>
      <c r="Q11" s="172"/>
      <c r="R11" s="172"/>
      <c r="S11" s="491"/>
      <c r="T11" s="234"/>
      <c r="U11" s="172"/>
      <c r="V11" s="172"/>
      <c r="W11" s="236"/>
      <c r="X11" s="14" t="s">
        <v>162</v>
      </c>
      <c r="Y11" s="7"/>
      <c r="Z11" s="899"/>
      <c r="AA11" s="920"/>
      <c r="AB11" s="932"/>
      <c r="AC11" s="920"/>
      <c r="AD11" s="920"/>
      <c r="AE11" s="954"/>
      <c r="AF11" s="873"/>
      <c r="AG11" s="849"/>
      <c r="AH11" s="686"/>
      <c r="AI11" s="682">
        <f t="shared" si="0"/>
        <v>0</v>
      </c>
      <c r="AJ11" s="683">
        <f t="shared" ref="AJ11:AJ15" si="2">AA11+AC11+AE11+AG11</f>
        <v>0</v>
      </c>
      <c r="AK11" s="687"/>
      <c r="AL11" s="688">
        <f t="shared" si="1"/>
        <v>0</v>
      </c>
      <c r="AO11" s="1415"/>
    </row>
    <row r="12" spans="1:41" ht="16" thickBot="1" x14ac:dyDescent="0.4">
      <c r="A12" s="1473"/>
      <c r="B12" s="1424"/>
      <c r="C12" s="1427"/>
      <c r="D12" s="1427"/>
      <c r="E12" s="1476"/>
      <c r="F12" s="1476"/>
      <c r="G12" s="1447"/>
      <c r="H12" s="234"/>
      <c r="I12" s="172"/>
      <c r="J12" s="172"/>
      <c r="K12" s="491"/>
      <c r="L12" s="234"/>
      <c r="M12" s="172"/>
      <c r="N12" s="172"/>
      <c r="O12" s="491"/>
      <c r="P12" s="234"/>
      <c r="Q12" s="172"/>
      <c r="R12" s="172"/>
      <c r="S12" s="491"/>
      <c r="T12" s="234"/>
      <c r="U12" s="172"/>
      <c r="V12" s="172"/>
      <c r="W12" s="236"/>
      <c r="X12" s="14" t="s">
        <v>269</v>
      </c>
      <c r="Y12" s="7"/>
      <c r="Z12" s="899"/>
      <c r="AA12" s="920"/>
      <c r="AB12" s="932"/>
      <c r="AC12" s="920"/>
      <c r="AD12" s="920"/>
      <c r="AE12" s="954"/>
      <c r="AF12" s="873"/>
      <c r="AG12" s="849"/>
      <c r="AH12" s="686"/>
      <c r="AI12" s="682">
        <f t="shared" si="0"/>
        <v>0</v>
      </c>
      <c r="AJ12" s="683">
        <f t="shared" si="2"/>
        <v>0</v>
      </c>
      <c r="AK12" s="687"/>
      <c r="AL12" s="688">
        <f t="shared" si="1"/>
        <v>0</v>
      </c>
      <c r="AO12" s="1415"/>
    </row>
    <row r="13" spans="1:41" ht="16" thickBot="1" x14ac:dyDescent="0.4">
      <c r="A13" s="1473"/>
      <c r="B13" s="1424"/>
      <c r="C13" s="1427"/>
      <c r="D13" s="1427"/>
      <c r="E13" s="1476"/>
      <c r="F13" s="1476"/>
      <c r="G13" s="1447"/>
      <c r="H13" s="234"/>
      <c r="I13" s="172"/>
      <c r="J13" s="172"/>
      <c r="K13" s="491"/>
      <c r="L13" s="234"/>
      <c r="M13" s="172"/>
      <c r="N13" s="172"/>
      <c r="O13" s="491"/>
      <c r="P13" s="234"/>
      <c r="Q13" s="172"/>
      <c r="R13" s="172"/>
      <c r="S13" s="491"/>
      <c r="T13" s="234"/>
      <c r="U13" s="172"/>
      <c r="V13" s="172"/>
      <c r="W13" s="236"/>
      <c r="X13" s="831" t="s">
        <v>51</v>
      </c>
      <c r="Y13" s="7"/>
      <c r="Z13" s="899"/>
      <c r="AA13" s="920"/>
      <c r="AB13" s="932"/>
      <c r="AC13" s="920"/>
      <c r="AD13" s="920"/>
      <c r="AE13" s="954"/>
      <c r="AF13" s="873"/>
      <c r="AG13" s="849"/>
      <c r="AH13" s="686"/>
      <c r="AI13" s="682">
        <f t="shared" si="0"/>
        <v>0</v>
      </c>
      <c r="AJ13" s="683">
        <f t="shared" si="2"/>
        <v>0</v>
      </c>
      <c r="AK13" s="687"/>
      <c r="AL13" s="688">
        <f t="shared" si="1"/>
        <v>0</v>
      </c>
      <c r="AO13" s="1415"/>
    </row>
    <row r="14" spans="1:41" ht="16" thickBot="1" x14ac:dyDescent="0.4">
      <c r="A14" s="1473"/>
      <c r="B14" s="1424"/>
      <c r="C14" s="1427"/>
      <c r="D14" s="1427"/>
      <c r="E14" s="1476"/>
      <c r="F14" s="1476"/>
      <c r="G14" s="1447"/>
      <c r="H14" s="234"/>
      <c r="I14" s="172"/>
      <c r="J14" s="172"/>
      <c r="K14" s="491"/>
      <c r="L14" s="234"/>
      <c r="M14" s="172"/>
      <c r="N14" s="172"/>
      <c r="O14" s="491"/>
      <c r="P14" s="234"/>
      <c r="Q14" s="172"/>
      <c r="R14" s="172"/>
      <c r="S14" s="491"/>
      <c r="T14" s="234"/>
      <c r="U14" s="172"/>
      <c r="V14" s="172"/>
      <c r="W14" s="236"/>
      <c r="X14" s="14" t="s">
        <v>52</v>
      </c>
      <c r="Y14" s="7"/>
      <c r="Z14" s="899"/>
      <c r="AA14" s="920"/>
      <c r="AB14" s="932"/>
      <c r="AC14" s="920"/>
      <c r="AD14" s="920"/>
      <c r="AE14" s="954"/>
      <c r="AF14" s="873"/>
      <c r="AG14" s="849"/>
      <c r="AH14" s="686"/>
      <c r="AI14" s="682">
        <f t="shared" si="0"/>
        <v>0</v>
      </c>
      <c r="AJ14" s="683">
        <f t="shared" si="2"/>
        <v>0</v>
      </c>
      <c r="AK14" s="687"/>
      <c r="AL14" s="688">
        <f t="shared" si="1"/>
        <v>0</v>
      </c>
      <c r="AO14" s="1415"/>
    </row>
    <row r="15" spans="1:41" ht="16" thickBot="1" x14ac:dyDescent="0.4">
      <c r="A15" s="1473"/>
      <c r="B15" s="1425"/>
      <c r="C15" s="1427"/>
      <c r="D15" s="1427"/>
      <c r="E15" s="1476"/>
      <c r="F15" s="1476"/>
      <c r="G15" s="1448"/>
      <c r="H15" s="251"/>
      <c r="I15" s="174"/>
      <c r="J15" s="174"/>
      <c r="K15" s="664"/>
      <c r="L15" s="251"/>
      <c r="M15" s="174"/>
      <c r="N15" s="174"/>
      <c r="O15" s="664"/>
      <c r="P15" s="367"/>
      <c r="Q15" s="368"/>
      <c r="R15" s="172"/>
      <c r="S15" s="491"/>
      <c r="T15" s="234"/>
      <c r="U15" s="172"/>
      <c r="V15" s="172"/>
      <c r="W15" s="236"/>
      <c r="X15" s="832" t="s">
        <v>53</v>
      </c>
      <c r="Y15" s="268"/>
      <c r="Z15" s="900"/>
      <c r="AA15" s="921">
        <v>114.86</v>
      </c>
      <c r="AB15" s="933">
        <v>114.86</v>
      </c>
      <c r="AC15" s="921">
        <v>929.57999999999993</v>
      </c>
      <c r="AD15" s="921">
        <v>929.57999999999993</v>
      </c>
      <c r="AE15" s="955"/>
      <c r="AF15" s="874"/>
      <c r="AG15" s="850"/>
      <c r="AH15" s="689"/>
      <c r="AI15" s="682">
        <f t="shared" si="0"/>
        <v>1044.4399999999998</v>
      </c>
      <c r="AJ15" s="683">
        <f t="shared" si="2"/>
        <v>1044.4399999999998</v>
      </c>
      <c r="AK15" s="690"/>
      <c r="AL15" s="691">
        <f t="shared" si="1"/>
        <v>1044.4399999999998</v>
      </c>
      <c r="AO15" s="1415"/>
    </row>
    <row r="16" spans="1:41" ht="16" thickBot="1" x14ac:dyDescent="0.4">
      <c r="A16" s="1473"/>
      <c r="B16" s="1423" t="s">
        <v>54</v>
      </c>
      <c r="C16" s="1427"/>
      <c r="D16" s="1427"/>
      <c r="E16" s="1476"/>
      <c r="F16" s="1476"/>
      <c r="G16" s="1447" t="s">
        <v>10</v>
      </c>
      <c r="H16" s="234"/>
      <c r="I16" s="172"/>
      <c r="J16" s="172"/>
      <c r="K16" s="491"/>
      <c r="L16" s="251"/>
      <c r="M16" s="174"/>
      <c r="N16" s="174"/>
      <c r="O16" s="664"/>
      <c r="P16" s="251"/>
      <c r="Q16" s="174"/>
      <c r="R16" s="174"/>
      <c r="S16" s="664"/>
      <c r="T16" s="234"/>
      <c r="U16" s="172"/>
      <c r="V16" s="172"/>
      <c r="W16" s="236"/>
      <c r="X16" s="833" t="s">
        <v>47</v>
      </c>
      <c r="Y16" s="492"/>
      <c r="Z16" s="898"/>
      <c r="AA16" s="891"/>
      <c r="AB16" s="934"/>
      <c r="AC16" s="891">
        <v>7589.91</v>
      </c>
      <c r="AD16" s="891">
        <v>7589.91</v>
      </c>
      <c r="AE16" s="953">
        <v>7000</v>
      </c>
      <c r="AF16" s="875"/>
      <c r="AG16" s="851"/>
      <c r="AH16" s="692"/>
      <c r="AI16" s="682">
        <f t="shared" ref="AI16:AI23" si="3">AB16+AD16+AF16+AH16</f>
        <v>7589.91</v>
      </c>
      <c r="AJ16" s="683">
        <f t="shared" ref="AJ16:AJ23" si="4">AA16+AC16+AE16+AG16</f>
        <v>14589.91</v>
      </c>
      <c r="AK16" s="693"/>
      <c r="AL16" s="685">
        <f t="shared" si="1"/>
        <v>14589.91</v>
      </c>
      <c r="AO16" s="1415"/>
    </row>
    <row r="17" spans="1:41" ht="16" thickBot="1" x14ac:dyDescent="0.4">
      <c r="A17" s="1473"/>
      <c r="B17" s="1424"/>
      <c r="C17" s="1427"/>
      <c r="D17" s="1427"/>
      <c r="E17" s="1476"/>
      <c r="F17" s="1476"/>
      <c r="G17" s="1447"/>
      <c r="H17" s="234"/>
      <c r="I17" s="172"/>
      <c r="J17" s="172"/>
      <c r="K17" s="491"/>
      <c r="L17" s="251"/>
      <c r="M17" s="174"/>
      <c r="N17" s="174"/>
      <c r="O17" s="664"/>
      <c r="P17" s="251"/>
      <c r="Q17" s="174"/>
      <c r="R17" s="174"/>
      <c r="S17" s="664"/>
      <c r="T17" s="234"/>
      <c r="U17" s="172"/>
      <c r="V17" s="172"/>
      <c r="W17" s="236"/>
      <c r="X17" s="14" t="s">
        <v>48</v>
      </c>
      <c r="Y17" s="7"/>
      <c r="Z17" s="899"/>
      <c r="AA17" s="920"/>
      <c r="AB17" s="932"/>
      <c r="AC17" s="920">
        <v>4639.3899999999994</v>
      </c>
      <c r="AD17" s="920">
        <v>4639.3899999999994</v>
      </c>
      <c r="AE17" s="954">
        <v>8000</v>
      </c>
      <c r="AF17" s="873"/>
      <c r="AG17" s="849">
        <v>0</v>
      </c>
      <c r="AH17" s="686"/>
      <c r="AI17" s="682">
        <f t="shared" si="3"/>
        <v>4639.3899999999994</v>
      </c>
      <c r="AJ17" s="683">
        <f t="shared" si="4"/>
        <v>12639.39</v>
      </c>
      <c r="AK17" s="694"/>
      <c r="AL17" s="688">
        <f t="shared" si="1"/>
        <v>12639.39</v>
      </c>
      <c r="AO17" s="1415"/>
    </row>
    <row r="18" spans="1:41" ht="26.5" thickBot="1" x14ac:dyDescent="0.4">
      <c r="A18" s="1473"/>
      <c r="B18" s="1424"/>
      <c r="C18" s="1427"/>
      <c r="D18" s="1427"/>
      <c r="E18" s="1476"/>
      <c r="F18" s="1476"/>
      <c r="G18" s="1447"/>
      <c r="H18" s="234"/>
      <c r="I18" s="172"/>
      <c r="J18" s="172"/>
      <c r="K18" s="491"/>
      <c r="L18" s="234"/>
      <c r="M18" s="172"/>
      <c r="N18" s="172"/>
      <c r="O18" s="491"/>
      <c r="P18" s="234"/>
      <c r="Q18" s="172"/>
      <c r="R18" s="172"/>
      <c r="S18" s="491"/>
      <c r="T18" s="234"/>
      <c r="U18" s="172"/>
      <c r="V18" s="172"/>
      <c r="W18" s="236"/>
      <c r="X18" s="14" t="s">
        <v>49</v>
      </c>
      <c r="Y18" s="7"/>
      <c r="Z18" s="899"/>
      <c r="AA18" s="920"/>
      <c r="AB18" s="879"/>
      <c r="AC18" s="920"/>
      <c r="AD18" s="920"/>
      <c r="AE18" s="954"/>
      <c r="AF18" s="876"/>
      <c r="AG18" s="852"/>
      <c r="AH18" s="686"/>
      <c r="AI18" s="682">
        <f t="shared" si="3"/>
        <v>0</v>
      </c>
      <c r="AJ18" s="683">
        <f t="shared" si="4"/>
        <v>0</v>
      </c>
      <c r="AK18" s="694"/>
      <c r="AL18" s="688">
        <f t="shared" si="1"/>
        <v>0</v>
      </c>
      <c r="AO18" s="1415"/>
    </row>
    <row r="19" spans="1:41" ht="16" thickBot="1" x14ac:dyDescent="0.4">
      <c r="A19" s="1473"/>
      <c r="B19" s="1424"/>
      <c r="C19" s="1427"/>
      <c r="D19" s="1427"/>
      <c r="E19" s="1476"/>
      <c r="F19" s="1476"/>
      <c r="G19" s="1447"/>
      <c r="H19" s="234"/>
      <c r="I19" s="172"/>
      <c r="J19" s="172"/>
      <c r="K19" s="491"/>
      <c r="L19" s="234"/>
      <c r="M19" s="172"/>
      <c r="N19" s="172"/>
      <c r="O19" s="491"/>
      <c r="P19" s="234"/>
      <c r="Q19" s="172"/>
      <c r="R19" s="172"/>
      <c r="S19" s="491"/>
      <c r="T19" s="234"/>
      <c r="U19" s="172"/>
      <c r="V19" s="172"/>
      <c r="W19" s="236"/>
      <c r="X19" s="14" t="s">
        <v>50</v>
      </c>
      <c r="Y19" s="7"/>
      <c r="Z19" s="899"/>
      <c r="AA19" s="920"/>
      <c r="AB19" s="932"/>
      <c r="AC19" s="920"/>
      <c r="AD19" s="920"/>
      <c r="AE19" s="954"/>
      <c r="AF19" s="877"/>
      <c r="AG19" s="853"/>
      <c r="AH19" s="686"/>
      <c r="AI19" s="682">
        <f t="shared" si="3"/>
        <v>0</v>
      </c>
      <c r="AJ19" s="683">
        <f t="shared" si="4"/>
        <v>0</v>
      </c>
      <c r="AK19" s="694"/>
      <c r="AL19" s="688">
        <f t="shared" si="1"/>
        <v>0</v>
      </c>
      <c r="AO19" s="1415"/>
    </row>
    <row r="20" spans="1:41" ht="16" thickBot="1" x14ac:dyDescent="0.4">
      <c r="A20" s="1473"/>
      <c r="B20" s="1424"/>
      <c r="C20" s="1427"/>
      <c r="D20" s="1427"/>
      <c r="E20" s="1476"/>
      <c r="F20" s="1476"/>
      <c r="G20" s="1447"/>
      <c r="H20" s="234"/>
      <c r="I20" s="172"/>
      <c r="J20" s="172"/>
      <c r="K20" s="491"/>
      <c r="L20" s="234"/>
      <c r="M20" s="172"/>
      <c r="N20" s="172"/>
      <c r="O20" s="491"/>
      <c r="P20" s="234"/>
      <c r="Q20" s="172"/>
      <c r="R20" s="172"/>
      <c r="S20" s="491"/>
      <c r="T20" s="234"/>
      <c r="U20" s="172"/>
      <c r="V20" s="172"/>
      <c r="W20" s="236"/>
      <c r="X20" s="831" t="s">
        <v>51</v>
      </c>
      <c r="Y20" s="7"/>
      <c r="Z20" s="899"/>
      <c r="AA20" s="920"/>
      <c r="AB20" s="932"/>
      <c r="AC20" s="920"/>
      <c r="AD20" s="920"/>
      <c r="AE20" s="954"/>
      <c r="AF20" s="877"/>
      <c r="AG20" s="853"/>
      <c r="AH20" s="686"/>
      <c r="AI20" s="682">
        <f t="shared" si="3"/>
        <v>0</v>
      </c>
      <c r="AJ20" s="683">
        <f t="shared" si="4"/>
        <v>0</v>
      </c>
      <c r="AK20" s="694"/>
      <c r="AL20" s="688">
        <f t="shared" si="1"/>
        <v>0</v>
      </c>
      <c r="AO20" s="1415"/>
    </row>
    <row r="21" spans="1:41" ht="16" thickBot="1" x14ac:dyDescent="0.4">
      <c r="A21" s="1473"/>
      <c r="B21" s="1424"/>
      <c r="C21" s="1427"/>
      <c r="D21" s="1427"/>
      <c r="E21" s="1476"/>
      <c r="F21" s="1476"/>
      <c r="G21" s="1447"/>
      <c r="H21" s="234"/>
      <c r="I21" s="172"/>
      <c r="J21" s="172"/>
      <c r="K21" s="491"/>
      <c r="L21" s="234"/>
      <c r="M21" s="172"/>
      <c r="N21" s="172"/>
      <c r="O21" s="491"/>
      <c r="P21" s="234"/>
      <c r="Q21" s="172"/>
      <c r="R21" s="172"/>
      <c r="S21" s="491"/>
      <c r="T21" s="234"/>
      <c r="U21" s="172"/>
      <c r="V21" s="172"/>
      <c r="W21" s="236"/>
      <c r="X21" s="14" t="s">
        <v>52</v>
      </c>
      <c r="Y21" s="7"/>
      <c r="Z21" s="899"/>
      <c r="AA21" s="920"/>
      <c r="AB21" s="932"/>
      <c r="AC21" s="920"/>
      <c r="AD21" s="920"/>
      <c r="AE21" s="954"/>
      <c r="AF21" s="877"/>
      <c r="AG21" s="853"/>
      <c r="AH21" s="686"/>
      <c r="AI21" s="682">
        <f t="shared" si="3"/>
        <v>0</v>
      </c>
      <c r="AJ21" s="683">
        <f t="shared" si="4"/>
        <v>0</v>
      </c>
      <c r="AK21" s="694"/>
      <c r="AL21" s="688">
        <f t="shared" si="1"/>
        <v>0</v>
      </c>
      <c r="AO21" s="1415"/>
    </row>
    <row r="22" spans="1:41" ht="16" thickBot="1" x14ac:dyDescent="0.4">
      <c r="A22" s="1473"/>
      <c r="B22" s="1425"/>
      <c r="C22" s="1427"/>
      <c r="D22" s="1427"/>
      <c r="E22" s="1476"/>
      <c r="F22" s="1476"/>
      <c r="G22" s="1447"/>
      <c r="H22" s="234"/>
      <c r="I22" s="172"/>
      <c r="J22" s="174"/>
      <c r="K22" s="664"/>
      <c r="L22" s="367"/>
      <c r="M22" s="368"/>
      <c r="N22" s="368"/>
      <c r="O22" s="636"/>
      <c r="P22" s="367"/>
      <c r="Q22" s="368"/>
      <c r="R22" s="368"/>
      <c r="S22" s="636"/>
      <c r="T22" s="234"/>
      <c r="U22" s="172"/>
      <c r="V22" s="172"/>
      <c r="W22" s="236"/>
      <c r="X22" s="834" t="s">
        <v>53</v>
      </c>
      <c r="Y22" s="268"/>
      <c r="Z22" s="900"/>
      <c r="AA22" s="921">
        <v>3943.5599999999995</v>
      </c>
      <c r="AB22" s="926">
        <v>3943.5599999999995</v>
      </c>
      <c r="AC22" s="921"/>
      <c r="AD22" s="921"/>
      <c r="AE22" s="955"/>
      <c r="AF22" s="878"/>
      <c r="AG22" s="854"/>
      <c r="AH22" s="689"/>
      <c r="AI22" s="682">
        <f t="shared" si="3"/>
        <v>3943.5599999999995</v>
      </c>
      <c r="AJ22" s="683">
        <f t="shared" si="4"/>
        <v>3943.5599999999995</v>
      </c>
      <c r="AK22" s="695"/>
      <c r="AL22" s="691">
        <f t="shared" si="1"/>
        <v>3943.5599999999995</v>
      </c>
      <c r="AO22" s="1415"/>
    </row>
    <row r="23" spans="1:41" ht="16" thickBot="1" x14ac:dyDescent="0.4">
      <c r="A23" s="1473"/>
      <c r="B23" s="1423" t="s">
        <v>55</v>
      </c>
      <c r="C23" s="1427"/>
      <c r="D23" s="1427"/>
      <c r="E23" s="1476"/>
      <c r="F23" s="1476"/>
      <c r="G23" s="1446" t="s">
        <v>10</v>
      </c>
      <c r="H23" s="234"/>
      <c r="I23" s="172"/>
      <c r="J23" s="172"/>
      <c r="K23" s="491"/>
      <c r="L23" s="251"/>
      <c r="M23" s="174"/>
      <c r="N23" s="174"/>
      <c r="O23" s="664"/>
      <c r="P23" s="251"/>
      <c r="Q23" s="174"/>
      <c r="R23" s="174"/>
      <c r="S23" s="664"/>
      <c r="T23" s="234"/>
      <c r="U23" s="172"/>
      <c r="V23" s="172"/>
      <c r="W23" s="236"/>
      <c r="X23" s="830" t="s">
        <v>47</v>
      </c>
      <c r="Y23" s="492"/>
      <c r="Z23" s="898"/>
      <c r="AA23" s="891"/>
      <c r="AB23" s="872"/>
      <c r="AC23" s="891">
        <v>7653.02</v>
      </c>
      <c r="AD23" s="891">
        <v>7653.02</v>
      </c>
      <c r="AE23" s="954">
        <v>10000</v>
      </c>
      <c r="AF23" s="872"/>
      <c r="AG23" s="848"/>
      <c r="AH23" s="692"/>
      <c r="AI23" s="682">
        <f t="shared" si="3"/>
        <v>7653.02</v>
      </c>
      <c r="AJ23" s="683">
        <f t="shared" si="4"/>
        <v>17653.02</v>
      </c>
      <c r="AK23" s="693"/>
      <c r="AL23" s="685">
        <f t="shared" si="1"/>
        <v>17653.02</v>
      </c>
      <c r="AO23" s="1415"/>
    </row>
    <row r="24" spans="1:41" ht="16" thickBot="1" x14ac:dyDescent="0.4">
      <c r="A24" s="1473"/>
      <c r="B24" s="1424"/>
      <c r="C24" s="1427"/>
      <c r="D24" s="1427"/>
      <c r="E24" s="1476"/>
      <c r="F24" s="1476"/>
      <c r="G24" s="1447"/>
      <c r="H24" s="234"/>
      <c r="I24" s="172"/>
      <c r="J24" s="172"/>
      <c r="K24" s="491"/>
      <c r="L24" s="251"/>
      <c r="M24" s="174"/>
      <c r="N24" s="174"/>
      <c r="O24" s="664"/>
      <c r="P24" s="234"/>
      <c r="Q24" s="172"/>
      <c r="R24" s="172"/>
      <c r="S24" s="491"/>
      <c r="T24" s="234"/>
      <c r="U24" s="172"/>
      <c r="V24" s="172"/>
      <c r="W24" s="236"/>
      <c r="X24" s="14" t="s">
        <v>268</v>
      </c>
      <c r="Y24" s="7"/>
      <c r="Z24" s="899"/>
      <c r="AA24" s="920"/>
      <c r="AB24" s="932"/>
      <c r="AC24" s="920"/>
      <c r="AD24" s="920"/>
      <c r="AE24" s="954"/>
      <c r="AF24" s="873"/>
      <c r="AG24" s="849"/>
      <c r="AH24" s="686"/>
      <c r="AI24" s="682">
        <f t="shared" ref="AI24:AI52" si="5">AB24+AD24+AF24+AH24</f>
        <v>0</v>
      </c>
      <c r="AJ24" s="683">
        <f t="shared" ref="AJ24:AJ52" si="6">AA24+AC24+AE24+AG24</f>
        <v>0</v>
      </c>
      <c r="AK24" s="694"/>
      <c r="AL24" s="688">
        <f t="shared" si="1"/>
        <v>0</v>
      </c>
      <c r="AO24" s="1415"/>
    </row>
    <row r="25" spans="1:41" ht="26.5" thickBot="1" x14ac:dyDescent="0.4">
      <c r="A25" s="1473"/>
      <c r="B25" s="1424"/>
      <c r="C25" s="1427"/>
      <c r="D25" s="1427"/>
      <c r="E25" s="1476"/>
      <c r="F25" s="1476"/>
      <c r="G25" s="1447"/>
      <c r="H25" s="234"/>
      <c r="I25" s="172"/>
      <c r="J25" s="172"/>
      <c r="K25" s="491"/>
      <c r="L25" s="234"/>
      <c r="M25" s="172"/>
      <c r="N25" s="172"/>
      <c r="O25" s="491"/>
      <c r="P25" s="234"/>
      <c r="Q25" s="172"/>
      <c r="R25" s="172"/>
      <c r="S25" s="491"/>
      <c r="T25" s="234"/>
      <c r="U25" s="172"/>
      <c r="V25" s="172"/>
      <c r="W25" s="236"/>
      <c r="X25" s="831" t="s">
        <v>162</v>
      </c>
      <c r="Y25" s="7"/>
      <c r="Z25" s="899"/>
      <c r="AA25" s="920"/>
      <c r="AB25" s="932"/>
      <c r="AC25" s="920"/>
      <c r="AD25" s="920"/>
      <c r="AE25" s="954"/>
      <c r="AF25" s="873"/>
      <c r="AG25" s="849"/>
      <c r="AH25" s="686"/>
      <c r="AI25" s="682">
        <f t="shared" si="5"/>
        <v>0</v>
      </c>
      <c r="AJ25" s="683">
        <f t="shared" si="6"/>
        <v>0</v>
      </c>
      <c r="AK25" s="694"/>
      <c r="AL25" s="688">
        <f t="shared" si="1"/>
        <v>0</v>
      </c>
      <c r="AO25" s="1415"/>
    </row>
    <row r="26" spans="1:41" ht="16" thickBot="1" x14ac:dyDescent="0.4">
      <c r="A26" s="1473"/>
      <c r="B26" s="1424"/>
      <c r="C26" s="1427"/>
      <c r="D26" s="1427"/>
      <c r="E26" s="1476"/>
      <c r="F26" s="1476"/>
      <c r="G26" s="1447"/>
      <c r="H26" s="234"/>
      <c r="I26" s="172"/>
      <c r="J26" s="172"/>
      <c r="K26" s="491"/>
      <c r="L26" s="234"/>
      <c r="M26" s="172"/>
      <c r="N26" s="172"/>
      <c r="O26" s="491"/>
      <c r="P26" s="234"/>
      <c r="Q26" s="172"/>
      <c r="R26" s="172"/>
      <c r="S26" s="491"/>
      <c r="T26" s="234"/>
      <c r="U26" s="172"/>
      <c r="V26" s="172"/>
      <c r="W26" s="236"/>
      <c r="X26" s="831" t="s">
        <v>50</v>
      </c>
      <c r="Y26" s="7"/>
      <c r="Z26" s="899"/>
      <c r="AA26" s="920"/>
      <c r="AB26" s="932"/>
      <c r="AC26" s="920"/>
      <c r="AD26" s="920"/>
      <c r="AE26" s="954"/>
      <c r="AF26" s="873"/>
      <c r="AG26" s="849"/>
      <c r="AH26" s="686"/>
      <c r="AI26" s="682">
        <f t="shared" si="5"/>
        <v>0</v>
      </c>
      <c r="AJ26" s="683">
        <f t="shared" si="6"/>
        <v>0</v>
      </c>
      <c r="AK26" s="694"/>
      <c r="AL26" s="688">
        <f t="shared" si="1"/>
        <v>0</v>
      </c>
      <c r="AO26" s="1415"/>
    </row>
    <row r="27" spans="1:41" ht="16" thickBot="1" x14ac:dyDescent="0.4">
      <c r="A27" s="1473"/>
      <c r="B27" s="1424"/>
      <c r="C27" s="1427"/>
      <c r="D27" s="1427"/>
      <c r="E27" s="1476"/>
      <c r="F27" s="1476"/>
      <c r="G27" s="1447"/>
      <c r="H27" s="234"/>
      <c r="I27" s="172"/>
      <c r="J27" s="172"/>
      <c r="K27" s="491"/>
      <c r="L27" s="251"/>
      <c r="M27" s="174"/>
      <c r="N27" s="174"/>
      <c r="O27" s="664"/>
      <c r="P27" s="251"/>
      <c r="Q27" s="174"/>
      <c r="R27" s="174"/>
      <c r="S27" s="664"/>
      <c r="T27" s="234"/>
      <c r="U27" s="172"/>
      <c r="V27" s="172"/>
      <c r="W27" s="236"/>
      <c r="X27" s="831" t="s">
        <v>51</v>
      </c>
      <c r="Y27" s="7"/>
      <c r="Z27" s="899"/>
      <c r="AA27" s="920"/>
      <c r="AB27" s="932"/>
      <c r="AC27" s="920">
        <v>48.94</v>
      </c>
      <c r="AD27" s="920">
        <v>48.94</v>
      </c>
      <c r="AE27" s="954">
        <v>3000</v>
      </c>
      <c r="AF27" s="873"/>
      <c r="AG27" s="849"/>
      <c r="AH27" s="686"/>
      <c r="AI27" s="682">
        <f t="shared" si="5"/>
        <v>48.94</v>
      </c>
      <c r="AJ27" s="683">
        <f t="shared" si="6"/>
        <v>3048.94</v>
      </c>
      <c r="AK27" s="694"/>
      <c r="AL27" s="688">
        <f t="shared" si="1"/>
        <v>3048.94</v>
      </c>
      <c r="AO27" s="1415"/>
    </row>
    <row r="28" spans="1:41" ht="16" thickBot="1" x14ac:dyDescent="0.4">
      <c r="A28" s="1473"/>
      <c r="B28" s="1424"/>
      <c r="C28" s="1427"/>
      <c r="D28" s="1427"/>
      <c r="E28" s="1476"/>
      <c r="F28" s="1476"/>
      <c r="G28" s="1447"/>
      <c r="H28" s="234"/>
      <c r="I28" s="172"/>
      <c r="J28" s="172"/>
      <c r="K28" s="491"/>
      <c r="L28" s="234"/>
      <c r="M28" s="172"/>
      <c r="N28" s="172"/>
      <c r="O28" s="491"/>
      <c r="P28" s="234"/>
      <c r="Q28" s="172"/>
      <c r="R28" s="172"/>
      <c r="S28" s="491"/>
      <c r="T28" s="234"/>
      <c r="U28" s="172"/>
      <c r="V28" s="172"/>
      <c r="W28" s="236"/>
      <c r="X28" s="831" t="s">
        <v>52</v>
      </c>
      <c r="Y28" s="7"/>
      <c r="Z28" s="899"/>
      <c r="AA28" s="920"/>
      <c r="AB28" s="932"/>
      <c r="AC28" s="920"/>
      <c r="AD28" s="920"/>
      <c r="AE28" s="954"/>
      <c r="AF28" s="873"/>
      <c r="AG28" s="849"/>
      <c r="AH28" s="686"/>
      <c r="AI28" s="682">
        <f t="shared" si="5"/>
        <v>0</v>
      </c>
      <c r="AJ28" s="683">
        <f t="shared" si="6"/>
        <v>0</v>
      </c>
      <c r="AK28" s="694"/>
      <c r="AL28" s="688">
        <f t="shared" si="1"/>
        <v>0</v>
      </c>
      <c r="AO28" s="1415"/>
    </row>
    <row r="29" spans="1:41" ht="16" thickBot="1" x14ac:dyDescent="0.4">
      <c r="A29" s="1473"/>
      <c r="B29" s="1425"/>
      <c r="C29" s="1427"/>
      <c r="D29" s="1427"/>
      <c r="E29" s="1476"/>
      <c r="F29" s="1476"/>
      <c r="G29" s="1448"/>
      <c r="H29" s="234"/>
      <c r="I29" s="172"/>
      <c r="J29" s="172"/>
      <c r="K29" s="491"/>
      <c r="L29" s="234"/>
      <c r="M29" s="172"/>
      <c r="N29" s="172"/>
      <c r="O29" s="491"/>
      <c r="P29" s="234"/>
      <c r="Q29" s="172"/>
      <c r="R29" s="172"/>
      <c r="S29" s="491"/>
      <c r="T29" s="234"/>
      <c r="U29" s="172"/>
      <c r="V29" s="172"/>
      <c r="W29" s="236"/>
      <c r="X29" s="835" t="s">
        <v>53</v>
      </c>
      <c r="Y29" s="268"/>
      <c r="Z29" s="900"/>
      <c r="AA29" s="921"/>
      <c r="AB29" s="933"/>
      <c r="AC29" s="921"/>
      <c r="AD29" s="921"/>
      <c r="AE29" s="955"/>
      <c r="AF29" s="874"/>
      <c r="AG29" s="850"/>
      <c r="AH29" s="689"/>
      <c r="AI29" s="682">
        <f t="shared" si="5"/>
        <v>0</v>
      </c>
      <c r="AJ29" s="683">
        <f t="shared" si="6"/>
        <v>0</v>
      </c>
      <c r="AK29" s="695"/>
      <c r="AL29" s="691">
        <f t="shared" si="1"/>
        <v>0</v>
      </c>
      <c r="AO29" s="1415"/>
    </row>
    <row r="30" spans="1:41" ht="16" thickBot="1" x14ac:dyDescent="0.4">
      <c r="A30" s="1473"/>
      <c r="B30" s="1423" t="s">
        <v>56</v>
      </c>
      <c r="C30" s="1427"/>
      <c r="D30" s="1427"/>
      <c r="E30" s="1476"/>
      <c r="F30" s="1476"/>
      <c r="G30" s="1446" t="s">
        <v>10</v>
      </c>
      <c r="H30" s="234"/>
      <c r="I30" s="172"/>
      <c r="J30" s="172"/>
      <c r="K30" s="491"/>
      <c r="L30" s="234"/>
      <c r="M30" s="172"/>
      <c r="N30" s="172"/>
      <c r="O30" s="491"/>
      <c r="P30" s="234"/>
      <c r="Q30" s="172"/>
      <c r="R30" s="172"/>
      <c r="S30" s="491"/>
      <c r="T30" s="234"/>
      <c r="U30" s="172"/>
      <c r="V30" s="172"/>
      <c r="W30" s="236"/>
      <c r="X30" s="833" t="s">
        <v>47</v>
      </c>
      <c r="Y30" s="492"/>
      <c r="Z30" s="898"/>
      <c r="AA30" s="891"/>
      <c r="AB30" s="872"/>
      <c r="AC30" s="891"/>
      <c r="AD30" s="891"/>
      <c r="AE30" s="953"/>
      <c r="AF30" s="872"/>
      <c r="AG30" s="848"/>
      <c r="AH30" s="692"/>
      <c r="AI30" s="682">
        <f t="shared" si="5"/>
        <v>0</v>
      </c>
      <c r="AJ30" s="683">
        <f t="shared" si="6"/>
        <v>0</v>
      </c>
      <c r="AK30" s="693"/>
      <c r="AL30" s="685">
        <f t="shared" si="1"/>
        <v>0</v>
      </c>
      <c r="AO30" s="1415"/>
    </row>
    <row r="31" spans="1:41" ht="16" thickBot="1" x14ac:dyDescent="0.4">
      <c r="A31" s="1473"/>
      <c r="B31" s="1424"/>
      <c r="C31" s="1427"/>
      <c r="D31" s="1427"/>
      <c r="E31" s="1476"/>
      <c r="F31" s="1476"/>
      <c r="G31" s="1447"/>
      <c r="H31" s="234"/>
      <c r="I31" s="172"/>
      <c r="J31" s="172"/>
      <c r="K31" s="491"/>
      <c r="L31" s="367"/>
      <c r="M31" s="368"/>
      <c r="N31" s="368"/>
      <c r="O31" s="636"/>
      <c r="P31" s="251"/>
      <c r="Q31" s="174"/>
      <c r="R31" s="174"/>
      <c r="S31" s="664"/>
      <c r="T31" s="234"/>
      <c r="U31" s="172"/>
      <c r="V31" s="172"/>
      <c r="W31" s="236"/>
      <c r="X31" s="14" t="s">
        <v>48</v>
      </c>
      <c r="Y31" s="7"/>
      <c r="Z31" s="899"/>
      <c r="AA31" s="920"/>
      <c r="AB31" s="879"/>
      <c r="AC31" s="920"/>
      <c r="AD31" s="920"/>
      <c r="AE31" s="956">
        <v>7000</v>
      </c>
      <c r="AF31" s="879"/>
      <c r="AG31" s="849"/>
      <c r="AH31" s="686"/>
      <c r="AI31" s="682">
        <f t="shared" si="5"/>
        <v>0</v>
      </c>
      <c r="AJ31" s="683">
        <f t="shared" si="6"/>
        <v>7000</v>
      </c>
      <c r="AK31" s="694"/>
      <c r="AL31" s="688">
        <f t="shared" si="1"/>
        <v>7000</v>
      </c>
      <c r="AO31" s="1415"/>
    </row>
    <row r="32" spans="1:41" ht="26.5" thickBot="1" x14ac:dyDescent="0.4">
      <c r="A32" s="1473"/>
      <c r="B32" s="1424"/>
      <c r="C32" s="1427"/>
      <c r="D32" s="1427"/>
      <c r="E32" s="1476"/>
      <c r="F32" s="1476"/>
      <c r="G32" s="1447"/>
      <c r="H32" s="234"/>
      <c r="I32" s="172"/>
      <c r="J32" s="172"/>
      <c r="K32" s="491"/>
      <c r="L32" s="234"/>
      <c r="M32" s="172"/>
      <c r="N32" s="172"/>
      <c r="O32" s="491"/>
      <c r="P32" s="234"/>
      <c r="Q32" s="172"/>
      <c r="R32" s="172"/>
      <c r="S32" s="491"/>
      <c r="T32" s="234"/>
      <c r="U32" s="172"/>
      <c r="V32" s="172"/>
      <c r="W32" s="236"/>
      <c r="X32" s="14" t="s">
        <v>49</v>
      </c>
      <c r="Y32" s="7"/>
      <c r="Z32" s="899"/>
      <c r="AA32" s="920"/>
      <c r="AB32" s="879"/>
      <c r="AC32" s="920"/>
      <c r="AD32" s="920"/>
      <c r="AE32" s="954"/>
      <c r="AF32" s="879"/>
      <c r="AG32" s="855"/>
      <c r="AH32" s="686"/>
      <c r="AI32" s="682">
        <f t="shared" si="5"/>
        <v>0</v>
      </c>
      <c r="AJ32" s="683">
        <f t="shared" si="6"/>
        <v>0</v>
      </c>
      <c r="AK32" s="694"/>
      <c r="AL32" s="688">
        <f t="shared" si="1"/>
        <v>0</v>
      </c>
      <c r="AO32" s="1415"/>
    </row>
    <row r="33" spans="1:41" ht="16" thickBot="1" x14ac:dyDescent="0.4">
      <c r="A33" s="1473"/>
      <c r="B33" s="1424"/>
      <c r="C33" s="1427"/>
      <c r="D33" s="1427"/>
      <c r="E33" s="1476"/>
      <c r="F33" s="1476"/>
      <c r="G33" s="1447"/>
      <c r="H33" s="234"/>
      <c r="I33" s="172"/>
      <c r="J33" s="172"/>
      <c r="K33" s="491"/>
      <c r="L33" s="234"/>
      <c r="M33" s="172"/>
      <c r="N33" s="172"/>
      <c r="O33" s="491"/>
      <c r="P33" s="234"/>
      <c r="Q33" s="172"/>
      <c r="R33" s="172"/>
      <c r="S33" s="491"/>
      <c r="T33" s="234"/>
      <c r="U33" s="172"/>
      <c r="V33" s="172"/>
      <c r="W33" s="236"/>
      <c r="X33" s="14" t="s">
        <v>50</v>
      </c>
      <c r="Y33" s="7"/>
      <c r="Z33" s="899"/>
      <c r="AA33" s="920"/>
      <c r="AB33" s="932"/>
      <c r="AC33" s="920"/>
      <c r="AD33" s="920"/>
      <c r="AE33" s="954"/>
      <c r="AF33" s="873"/>
      <c r="AG33" s="849"/>
      <c r="AH33" s="686"/>
      <c r="AI33" s="682">
        <f t="shared" si="5"/>
        <v>0</v>
      </c>
      <c r="AJ33" s="683">
        <f t="shared" si="6"/>
        <v>0</v>
      </c>
      <c r="AK33" s="694"/>
      <c r="AL33" s="688">
        <f t="shared" si="1"/>
        <v>0</v>
      </c>
      <c r="AO33" s="1415"/>
    </row>
    <row r="34" spans="1:41" ht="16" thickBot="1" x14ac:dyDescent="0.4">
      <c r="A34" s="1473"/>
      <c r="B34" s="1424"/>
      <c r="C34" s="1427"/>
      <c r="D34" s="1427"/>
      <c r="E34" s="1476"/>
      <c r="F34" s="1476"/>
      <c r="G34" s="1447"/>
      <c r="H34" s="234"/>
      <c r="I34" s="172"/>
      <c r="J34" s="172"/>
      <c r="K34" s="491"/>
      <c r="L34" s="234"/>
      <c r="M34" s="172"/>
      <c r="N34" s="172"/>
      <c r="O34" s="491"/>
      <c r="P34" s="367"/>
      <c r="Q34" s="172"/>
      <c r="R34" s="172"/>
      <c r="S34" s="491"/>
      <c r="T34" s="234"/>
      <c r="U34" s="172"/>
      <c r="V34" s="172"/>
      <c r="W34" s="236"/>
      <c r="X34" s="831" t="s">
        <v>51</v>
      </c>
      <c r="Y34" s="7"/>
      <c r="Z34" s="899"/>
      <c r="AA34" s="920"/>
      <c r="AB34" s="932"/>
      <c r="AC34" s="920"/>
      <c r="AD34" s="920"/>
      <c r="AE34" s="954"/>
      <c r="AF34" s="873"/>
      <c r="AG34" s="849"/>
      <c r="AH34" s="686"/>
      <c r="AI34" s="682">
        <f t="shared" si="5"/>
        <v>0</v>
      </c>
      <c r="AJ34" s="683">
        <f t="shared" si="6"/>
        <v>0</v>
      </c>
      <c r="AK34" s="694"/>
      <c r="AL34" s="688">
        <f t="shared" si="1"/>
        <v>0</v>
      </c>
      <c r="AO34" s="1415"/>
    </row>
    <row r="35" spans="1:41" ht="16" thickBot="1" x14ac:dyDescent="0.4">
      <c r="A35" s="1473"/>
      <c r="B35" s="1424"/>
      <c r="C35" s="1427"/>
      <c r="D35" s="1427"/>
      <c r="E35" s="1476"/>
      <c r="F35" s="1476"/>
      <c r="G35" s="1447"/>
      <c r="H35" s="234"/>
      <c r="I35" s="172"/>
      <c r="J35" s="172"/>
      <c r="K35" s="491"/>
      <c r="L35" s="234"/>
      <c r="M35" s="172"/>
      <c r="N35" s="172"/>
      <c r="O35" s="491"/>
      <c r="P35" s="234"/>
      <c r="Q35" s="172"/>
      <c r="R35" s="172"/>
      <c r="S35" s="491"/>
      <c r="T35" s="234"/>
      <c r="U35" s="172"/>
      <c r="V35" s="172"/>
      <c r="W35" s="236"/>
      <c r="X35" s="831" t="s">
        <v>52</v>
      </c>
      <c r="Y35" s="7"/>
      <c r="Z35" s="899"/>
      <c r="AA35" s="920"/>
      <c r="AB35" s="932"/>
      <c r="AC35" s="920"/>
      <c r="AD35" s="920"/>
      <c r="AE35" s="954"/>
      <c r="AF35" s="873"/>
      <c r="AG35" s="849"/>
      <c r="AH35" s="686"/>
      <c r="AI35" s="682">
        <f t="shared" si="5"/>
        <v>0</v>
      </c>
      <c r="AJ35" s="683">
        <f t="shared" si="6"/>
        <v>0</v>
      </c>
      <c r="AK35" s="694"/>
      <c r="AL35" s="688">
        <f t="shared" si="1"/>
        <v>0</v>
      </c>
      <c r="AM35" s="2"/>
      <c r="AO35" s="1415"/>
    </row>
    <row r="36" spans="1:41" ht="16" thickBot="1" x14ac:dyDescent="0.4">
      <c r="A36" s="1473"/>
      <c r="B36" s="1425"/>
      <c r="C36" s="1427"/>
      <c r="D36" s="1427"/>
      <c r="E36" s="1477"/>
      <c r="F36" s="1477"/>
      <c r="G36" s="1448"/>
      <c r="H36" s="234"/>
      <c r="I36" s="172"/>
      <c r="J36" s="172"/>
      <c r="K36" s="491"/>
      <c r="L36" s="234"/>
      <c r="M36" s="172"/>
      <c r="N36" s="172"/>
      <c r="O36" s="491"/>
      <c r="P36" s="234"/>
      <c r="Q36" s="172"/>
      <c r="R36" s="172"/>
      <c r="S36" s="491"/>
      <c r="T36" s="234"/>
      <c r="U36" s="172"/>
      <c r="V36" s="172"/>
      <c r="W36" s="236"/>
      <c r="X36" s="835" t="s">
        <v>53</v>
      </c>
      <c r="Y36" s="268"/>
      <c r="Z36" s="900"/>
      <c r="AA36" s="921"/>
      <c r="AB36" s="933"/>
      <c r="AC36" s="921"/>
      <c r="AD36" s="921"/>
      <c r="AE36" s="955"/>
      <c r="AF36" s="874"/>
      <c r="AG36" s="850"/>
      <c r="AH36" s="696"/>
      <c r="AI36" s="682">
        <f t="shared" si="5"/>
        <v>0</v>
      </c>
      <c r="AJ36" s="683">
        <f t="shared" si="6"/>
        <v>0</v>
      </c>
      <c r="AK36" s="695"/>
      <c r="AL36" s="691">
        <f t="shared" si="1"/>
        <v>0</v>
      </c>
      <c r="AO36" s="1415"/>
    </row>
    <row r="37" spans="1:41" ht="16" thickBot="1" x14ac:dyDescent="0.4">
      <c r="A37" s="1473"/>
      <c r="B37" s="1423" t="s">
        <v>57</v>
      </c>
      <c r="C37" s="1427"/>
      <c r="D37" s="1427"/>
      <c r="E37" s="171"/>
      <c r="F37" s="171"/>
      <c r="G37" s="1446" t="s">
        <v>10</v>
      </c>
      <c r="H37" s="234"/>
      <c r="I37" s="172"/>
      <c r="J37" s="172"/>
      <c r="K37" s="491"/>
      <c r="L37" s="234"/>
      <c r="M37" s="172"/>
      <c r="N37" s="174"/>
      <c r="O37" s="664"/>
      <c r="P37" s="251"/>
      <c r="Q37" s="174"/>
      <c r="R37" s="174"/>
      <c r="S37" s="664"/>
      <c r="T37" s="234"/>
      <c r="U37" s="172"/>
      <c r="V37" s="172"/>
      <c r="W37" s="236"/>
      <c r="X37" s="830" t="s">
        <v>47</v>
      </c>
      <c r="Y37" s="492"/>
      <c r="Z37" s="898"/>
      <c r="AA37" s="891"/>
      <c r="AB37" s="934"/>
      <c r="AC37" s="891">
        <v>4881.8999999999996</v>
      </c>
      <c r="AD37" s="891">
        <v>4881.8999999999996</v>
      </c>
      <c r="AE37" s="953">
        <v>7200</v>
      </c>
      <c r="AF37" s="880"/>
      <c r="AG37" s="851"/>
      <c r="AH37" s="697"/>
      <c r="AI37" s="682">
        <f t="shared" si="5"/>
        <v>4881.8999999999996</v>
      </c>
      <c r="AJ37" s="683">
        <f t="shared" si="6"/>
        <v>12081.9</v>
      </c>
      <c r="AK37" s="693"/>
      <c r="AL37" s="685">
        <f t="shared" si="1"/>
        <v>12081.9</v>
      </c>
      <c r="AO37" s="1415"/>
    </row>
    <row r="38" spans="1:41" ht="16" thickBot="1" x14ac:dyDescent="0.4">
      <c r="A38" s="1473"/>
      <c r="B38" s="1424"/>
      <c r="C38" s="1427"/>
      <c r="D38" s="1427"/>
      <c r="E38" s="171"/>
      <c r="F38" s="171"/>
      <c r="G38" s="1447"/>
      <c r="H38" s="234"/>
      <c r="I38" s="172"/>
      <c r="J38" s="172"/>
      <c r="K38" s="491"/>
      <c r="L38" s="234"/>
      <c r="M38" s="172"/>
      <c r="N38" s="172"/>
      <c r="O38" s="491"/>
      <c r="P38" s="367"/>
      <c r="Q38" s="172"/>
      <c r="R38" s="172"/>
      <c r="S38" s="491"/>
      <c r="T38" s="234"/>
      <c r="U38" s="172"/>
      <c r="V38" s="172"/>
      <c r="W38" s="236"/>
      <c r="X38" s="14" t="s">
        <v>48</v>
      </c>
      <c r="Y38" s="7"/>
      <c r="Z38" s="899"/>
      <c r="AA38" s="920"/>
      <c r="AB38" s="932"/>
      <c r="AC38" s="920"/>
      <c r="AD38" s="920"/>
      <c r="AE38" s="954"/>
      <c r="AF38" s="873"/>
      <c r="AG38" s="849"/>
      <c r="AH38" s="698"/>
      <c r="AI38" s="682">
        <f t="shared" si="5"/>
        <v>0</v>
      </c>
      <c r="AJ38" s="683">
        <f t="shared" si="6"/>
        <v>0</v>
      </c>
      <c r="AK38" s="694"/>
      <c r="AL38" s="688">
        <f t="shared" si="1"/>
        <v>0</v>
      </c>
      <c r="AO38" s="1415"/>
    </row>
    <row r="39" spans="1:41" ht="26.5" thickBot="1" x14ac:dyDescent="0.4">
      <c r="A39" s="1473"/>
      <c r="B39" s="1424"/>
      <c r="C39" s="1427"/>
      <c r="D39" s="1427"/>
      <c r="E39" s="171"/>
      <c r="F39" s="171"/>
      <c r="G39" s="1447"/>
      <c r="H39" s="234"/>
      <c r="I39" s="172"/>
      <c r="J39" s="172"/>
      <c r="K39" s="491"/>
      <c r="L39" s="234"/>
      <c r="M39" s="172"/>
      <c r="N39" s="172"/>
      <c r="O39" s="491"/>
      <c r="P39" s="234"/>
      <c r="Q39" s="172"/>
      <c r="R39" s="172"/>
      <c r="S39" s="491"/>
      <c r="T39" s="234"/>
      <c r="U39" s="172"/>
      <c r="V39" s="172"/>
      <c r="W39" s="236"/>
      <c r="X39" s="831" t="s">
        <v>49</v>
      </c>
      <c r="Y39" s="7"/>
      <c r="Z39" s="899"/>
      <c r="AA39" s="920"/>
      <c r="AB39" s="932"/>
      <c r="AC39" s="920"/>
      <c r="AD39" s="920"/>
      <c r="AE39" s="954"/>
      <c r="AF39" s="873"/>
      <c r="AG39" s="849"/>
      <c r="AH39" s="698"/>
      <c r="AI39" s="682">
        <f t="shared" si="5"/>
        <v>0</v>
      </c>
      <c r="AJ39" s="683">
        <f t="shared" si="6"/>
        <v>0</v>
      </c>
      <c r="AK39" s="694"/>
      <c r="AL39" s="688">
        <f t="shared" si="1"/>
        <v>0</v>
      </c>
      <c r="AO39" s="1415"/>
    </row>
    <row r="40" spans="1:41" ht="16" thickBot="1" x14ac:dyDescent="0.4">
      <c r="A40" s="1473"/>
      <c r="B40" s="1424"/>
      <c r="C40" s="1427"/>
      <c r="D40" s="1427"/>
      <c r="E40" s="171"/>
      <c r="F40" s="171"/>
      <c r="G40" s="1447"/>
      <c r="H40" s="234"/>
      <c r="I40" s="172"/>
      <c r="J40" s="172"/>
      <c r="K40" s="491"/>
      <c r="L40" s="234"/>
      <c r="M40" s="172"/>
      <c r="N40" s="172"/>
      <c r="O40" s="491"/>
      <c r="P40" s="234"/>
      <c r="Q40" s="172"/>
      <c r="R40" s="172"/>
      <c r="S40" s="491"/>
      <c r="T40" s="234"/>
      <c r="U40" s="172"/>
      <c r="V40" s="172"/>
      <c r="W40" s="236"/>
      <c r="X40" s="831" t="s">
        <v>50</v>
      </c>
      <c r="Y40" s="7"/>
      <c r="Z40" s="899"/>
      <c r="AA40" s="920"/>
      <c r="AB40" s="932"/>
      <c r="AC40" s="938"/>
      <c r="AD40" s="920"/>
      <c r="AE40" s="954"/>
      <c r="AF40" s="873"/>
      <c r="AG40" s="849"/>
      <c r="AH40" s="698"/>
      <c r="AI40" s="682">
        <f t="shared" si="5"/>
        <v>0</v>
      </c>
      <c r="AJ40" s="683">
        <f t="shared" si="6"/>
        <v>0</v>
      </c>
      <c r="AK40" s="694"/>
      <c r="AL40" s="688">
        <f t="shared" si="1"/>
        <v>0</v>
      </c>
      <c r="AO40" s="1415"/>
    </row>
    <row r="41" spans="1:41" ht="16" thickBot="1" x14ac:dyDescent="0.4">
      <c r="A41" s="1473"/>
      <c r="B41" s="1424"/>
      <c r="C41" s="1427"/>
      <c r="D41" s="1427"/>
      <c r="E41" s="171"/>
      <c r="F41" s="171"/>
      <c r="G41" s="1447"/>
      <c r="H41" s="234"/>
      <c r="I41" s="172"/>
      <c r="J41" s="172"/>
      <c r="K41" s="491"/>
      <c r="L41" s="234"/>
      <c r="M41" s="172"/>
      <c r="N41" s="172"/>
      <c r="O41" s="491"/>
      <c r="P41" s="367"/>
      <c r="Q41" s="172"/>
      <c r="R41" s="172"/>
      <c r="S41" s="491"/>
      <c r="T41" s="234"/>
      <c r="U41" s="172"/>
      <c r="V41" s="172"/>
      <c r="W41" s="236"/>
      <c r="X41" s="831" t="s">
        <v>51</v>
      </c>
      <c r="Y41" s="7"/>
      <c r="Z41" s="899"/>
      <c r="AA41" s="920"/>
      <c r="AB41" s="932"/>
      <c r="AC41" s="920"/>
      <c r="AD41" s="920"/>
      <c r="AE41" s="954"/>
      <c r="AF41" s="873"/>
      <c r="AG41" s="849"/>
      <c r="AH41" s="698"/>
      <c r="AI41" s="682">
        <f t="shared" si="5"/>
        <v>0</v>
      </c>
      <c r="AJ41" s="683">
        <f t="shared" si="6"/>
        <v>0</v>
      </c>
      <c r="AK41" s="694"/>
      <c r="AL41" s="688">
        <f t="shared" si="1"/>
        <v>0</v>
      </c>
      <c r="AO41" s="1415"/>
    </row>
    <row r="42" spans="1:41" ht="16" thickBot="1" x14ac:dyDescent="0.4">
      <c r="A42" s="1473"/>
      <c r="B42" s="1424"/>
      <c r="C42" s="1427"/>
      <c r="D42" s="1427"/>
      <c r="E42" s="171"/>
      <c r="F42" s="171"/>
      <c r="G42" s="1447"/>
      <c r="H42" s="234"/>
      <c r="I42" s="172"/>
      <c r="J42" s="172"/>
      <c r="K42" s="491"/>
      <c r="L42" s="234"/>
      <c r="M42" s="172"/>
      <c r="N42" s="172"/>
      <c r="O42" s="491"/>
      <c r="P42" s="234"/>
      <c r="Q42" s="172"/>
      <c r="R42" s="172"/>
      <c r="S42" s="491"/>
      <c r="T42" s="234"/>
      <c r="U42" s="172"/>
      <c r="V42" s="172"/>
      <c r="W42" s="236"/>
      <c r="X42" s="831" t="s">
        <v>52</v>
      </c>
      <c r="Y42" s="7"/>
      <c r="Z42" s="899"/>
      <c r="AA42" s="920"/>
      <c r="AB42" s="932"/>
      <c r="AC42" s="920"/>
      <c r="AD42" s="920"/>
      <c r="AE42" s="954"/>
      <c r="AF42" s="873"/>
      <c r="AG42" s="849"/>
      <c r="AH42" s="698"/>
      <c r="AI42" s="682">
        <f t="shared" si="5"/>
        <v>0</v>
      </c>
      <c r="AJ42" s="683">
        <f t="shared" si="6"/>
        <v>0</v>
      </c>
      <c r="AK42" s="694"/>
      <c r="AL42" s="688">
        <f t="shared" si="1"/>
        <v>0</v>
      </c>
      <c r="AO42" s="1415"/>
    </row>
    <row r="43" spans="1:41" ht="16" thickBot="1" x14ac:dyDescent="0.4">
      <c r="A43" s="1473"/>
      <c r="B43" s="1425"/>
      <c r="C43" s="1427"/>
      <c r="D43" s="1427"/>
      <c r="E43" s="171"/>
      <c r="F43" s="171"/>
      <c r="G43" s="1448"/>
      <c r="H43" s="234"/>
      <c r="I43" s="172"/>
      <c r="J43" s="172"/>
      <c r="K43" s="491"/>
      <c r="L43" s="234"/>
      <c r="M43" s="172"/>
      <c r="N43" s="172"/>
      <c r="O43" s="491"/>
      <c r="P43" s="234"/>
      <c r="Q43" s="172"/>
      <c r="R43" s="172"/>
      <c r="S43" s="491"/>
      <c r="T43" s="234"/>
      <c r="U43" s="172"/>
      <c r="V43" s="172"/>
      <c r="W43" s="236"/>
      <c r="X43" s="835" t="s">
        <v>53</v>
      </c>
      <c r="Y43" s="268"/>
      <c r="Z43" s="900"/>
      <c r="AA43" s="921"/>
      <c r="AB43" s="933"/>
      <c r="AC43" s="921"/>
      <c r="AD43" s="921"/>
      <c r="AE43" s="955"/>
      <c r="AF43" s="874"/>
      <c r="AG43" s="850"/>
      <c r="AH43" s="696"/>
      <c r="AI43" s="682">
        <f t="shared" si="5"/>
        <v>0</v>
      </c>
      <c r="AJ43" s="683">
        <f t="shared" si="6"/>
        <v>0</v>
      </c>
      <c r="AK43" s="695"/>
      <c r="AL43" s="691">
        <f t="shared" si="1"/>
        <v>0</v>
      </c>
      <c r="AO43" s="1415"/>
    </row>
    <row r="44" spans="1:41" ht="16" thickBot="1" x14ac:dyDescent="0.4">
      <c r="A44" s="1473"/>
      <c r="B44" s="1423" t="s">
        <v>58</v>
      </c>
      <c r="C44" s="1427"/>
      <c r="D44" s="1427"/>
      <c r="E44" s="171"/>
      <c r="F44" s="171"/>
      <c r="G44" s="1446" t="s">
        <v>10</v>
      </c>
      <c r="H44" s="234"/>
      <c r="I44" s="172"/>
      <c r="J44" s="172"/>
      <c r="K44" s="491"/>
      <c r="L44" s="234"/>
      <c r="M44" s="172"/>
      <c r="N44" s="172"/>
      <c r="O44" s="491"/>
      <c r="P44" s="234"/>
      <c r="Q44" s="172"/>
      <c r="R44" s="172"/>
      <c r="S44" s="491"/>
      <c r="T44" s="234"/>
      <c r="U44" s="172"/>
      <c r="V44" s="172"/>
      <c r="W44" s="236"/>
      <c r="X44" s="830" t="s">
        <v>47</v>
      </c>
      <c r="Y44" s="492"/>
      <c r="Z44" s="898"/>
      <c r="AA44" s="891"/>
      <c r="AB44" s="934"/>
      <c r="AC44" s="891"/>
      <c r="AD44" s="891"/>
      <c r="AE44" s="699"/>
      <c r="AF44" s="875"/>
      <c r="AG44" s="851"/>
      <c r="AH44" s="697"/>
      <c r="AI44" s="682">
        <f t="shared" si="5"/>
        <v>0</v>
      </c>
      <c r="AJ44" s="683">
        <f t="shared" si="6"/>
        <v>0</v>
      </c>
      <c r="AK44" s="693"/>
      <c r="AL44" s="685">
        <f t="shared" si="1"/>
        <v>0</v>
      </c>
      <c r="AO44" s="1415"/>
    </row>
    <row r="45" spans="1:41" ht="16" thickBot="1" x14ac:dyDescent="0.4">
      <c r="A45" s="1473"/>
      <c r="B45" s="1424"/>
      <c r="C45" s="1427"/>
      <c r="D45" s="1427"/>
      <c r="E45" s="171"/>
      <c r="F45" s="171"/>
      <c r="G45" s="1447"/>
      <c r="H45" s="234"/>
      <c r="I45" s="172"/>
      <c r="J45" s="172"/>
      <c r="K45" s="491"/>
      <c r="L45" s="234"/>
      <c r="M45" s="172"/>
      <c r="N45" s="172"/>
      <c r="O45" s="491"/>
      <c r="P45" s="367"/>
      <c r="Q45" s="172"/>
      <c r="R45" s="172"/>
      <c r="S45" s="491"/>
      <c r="T45" s="234"/>
      <c r="U45" s="172"/>
      <c r="V45" s="172"/>
      <c r="W45" s="236"/>
      <c r="X45" s="14" t="s">
        <v>48</v>
      </c>
      <c r="Y45" s="7"/>
      <c r="Z45" s="899"/>
      <c r="AA45" s="920"/>
      <c r="AB45" s="932"/>
      <c r="AC45" s="920"/>
      <c r="AD45" s="920"/>
      <c r="AE45" s="699"/>
      <c r="AF45" s="873"/>
      <c r="AG45" s="849"/>
      <c r="AH45" s="698"/>
      <c r="AI45" s="682">
        <f t="shared" si="5"/>
        <v>0</v>
      </c>
      <c r="AJ45" s="683">
        <f t="shared" si="6"/>
        <v>0</v>
      </c>
      <c r="AK45" s="694"/>
      <c r="AL45" s="688">
        <f t="shared" si="1"/>
        <v>0</v>
      </c>
      <c r="AO45" s="1415"/>
    </row>
    <row r="46" spans="1:41" ht="26.5" thickBot="1" x14ac:dyDescent="0.4">
      <c r="A46" s="1473"/>
      <c r="B46" s="1424"/>
      <c r="C46" s="1427"/>
      <c r="D46" s="1427"/>
      <c r="E46" s="171"/>
      <c r="F46" s="171"/>
      <c r="G46" s="1447"/>
      <c r="H46" s="234"/>
      <c r="I46" s="172"/>
      <c r="J46" s="172"/>
      <c r="K46" s="491"/>
      <c r="L46" s="234"/>
      <c r="M46" s="172"/>
      <c r="N46" s="172"/>
      <c r="O46" s="491"/>
      <c r="P46" s="234"/>
      <c r="Q46" s="172"/>
      <c r="R46" s="172"/>
      <c r="S46" s="491"/>
      <c r="T46" s="234"/>
      <c r="U46" s="172"/>
      <c r="V46" s="172"/>
      <c r="W46" s="236"/>
      <c r="X46" s="831" t="s">
        <v>49</v>
      </c>
      <c r="Y46" s="7"/>
      <c r="Z46" s="899"/>
      <c r="AA46" s="920"/>
      <c r="AB46" s="932"/>
      <c r="AC46" s="920"/>
      <c r="AD46" s="920"/>
      <c r="AE46" s="954"/>
      <c r="AF46" s="873"/>
      <c r="AG46" s="849"/>
      <c r="AH46" s="698"/>
      <c r="AI46" s="682">
        <f t="shared" si="5"/>
        <v>0</v>
      </c>
      <c r="AJ46" s="683">
        <f t="shared" si="6"/>
        <v>0</v>
      </c>
      <c r="AK46" s="694"/>
      <c r="AL46" s="688">
        <f t="shared" si="1"/>
        <v>0</v>
      </c>
      <c r="AO46" s="1415"/>
    </row>
    <row r="47" spans="1:41" ht="16" thickBot="1" x14ac:dyDescent="0.4">
      <c r="A47" s="1473"/>
      <c r="B47" s="1424"/>
      <c r="C47" s="1427"/>
      <c r="D47" s="1427"/>
      <c r="E47" s="171"/>
      <c r="F47" s="171"/>
      <c r="G47" s="1447"/>
      <c r="H47" s="234"/>
      <c r="I47" s="172"/>
      <c r="J47" s="172"/>
      <c r="K47" s="491"/>
      <c r="L47" s="367"/>
      <c r="M47" s="368"/>
      <c r="N47" s="368"/>
      <c r="O47" s="636"/>
      <c r="P47" s="251"/>
      <c r="Q47" s="174"/>
      <c r="R47" s="174"/>
      <c r="S47" s="664"/>
      <c r="T47" s="234"/>
      <c r="U47" s="172"/>
      <c r="V47" s="172"/>
      <c r="W47" s="236"/>
      <c r="X47" s="831" t="s">
        <v>50</v>
      </c>
      <c r="Y47" s="7"/>
      <c r="Z47" s="899"/>
      <c r="AA47" s="920"/>
      <c r="AB47" s="932"/>
      <c r="AC47" s="920"/>
      <c r="AD47" s="920"/>
      <c r="AE47" s="954">
        <v>5000</v>
      </c>
      <c r="AF47" s="873"/>
      <c r="AG47" s="849"/>
      <c r="AH47" s="698"/>
      <c r="AI47" s="682">
        <f t="shared" si="5"/>
        <v>0</v>
      </c>
      <c r="AJ47" s="683">
        <f t="shared" si="6"/>
        <v>5000</v>
      </c>
      <c r="AK47" s="694"/>
      <c r="AL47" s="688">
        <f t="shared" si="1"/>
        <v>5000</v>
      </c>
      <c r="AO47" s="1415"/>
    </row>
    <row r="48" spans="1:41" ht="16" thickBot="1" x14ac:dyDescent="0.4">
      <c r="A48" s="1473"/>
      <c r="B48" s="1424"/>
      <c r="C48" s="1427"/>
      <c r="D48" s="1427"/>
      <c r="E48" s="171"/>
      <c r="F48" s="171"/>
      <c r="G48" s="1447"/>
      <c r="H48" s="234"/>
      <c r="I48" s="172"/>
      <c r="J48" s="172"/>
      <c r="K48" s="491"/>
      <c r="L48" s="234"/>
      <c r="M48" s="172"/>
      <c r="N48" s="172"/>
      <c r="O48" s="491"/>
      <c r="P48" s="367"/>
      <c r="Q48" s="172"/>
      <c r="R48" s="172"/>
      <c r="S48" s="491"/>
      <c r="T48" s="234"/>
      <c r="U48" s="172"/>
      <c r="V48" s="172"/>
      <c r="W48" s="236"/>
      <c r="X48" s="831" t="s">
        <v>51</v>
      </c>
      <c r="Y48" s="7"/>
      <c r="Z48" s="899"/>
      <c r="AA48" s="920"/>
      <c r="AB48" s="932"/>
      <c r="AC48" s="920"/>
      <c r="AD48" s="920"/>
      <c r="AE48" s="954"/>
      <c r="AF48" s="873"/>
      <c r="AG48" s="849"/>
      <c r="AH48" s="698"/>
      <c r="AI48" s="682">
        <f t="shared" si="5"/>
        <v>0</v>
      </c>
      <c r="AJ48" s="683">
        <f t="shared" si="6"/>
        <v>0</v>
      </c>
      <c r="AK48" s="694"/>
      <c r="AL48" s="688">
        <f t="shared" si="1"/>
        <v>0</v>
      </c>
      <c r="AO48" s="1415"/>
    </row>
    <row r="49" spans="1:41" ht="16" thickBot="1" x14ac:dyDescent="0.4">
      <c r="A49" s="1473"/>
      <c r="B49" s="1424"/>
      <c r="C49" s="1427"/>
      <c r="D49" s="1427"/>
      <c r="E49" s="171"/>
      <c r="F49" s="171"/>
      <c r="G49" s="1447"/>
      <c r="H49" s="234"/>
      <c r="I49" s="172"/>
      <c r="J49" s="172"/>
      <c r="K49" s="491"/>
      <c r="L49" s="234"/>
      <c r="M49" s="172"/>
      <c r="N49" s="172"/>
      <c r="O49" s="491"/>
      <c r="P49" s="234"/>
      <c r="Q49" s="172"/>
      <c r="R49" s="172"/>
      <c r="S49" s="491"/>
      <c r="T49" s="234"/>
      <c r="U49" s="172"/>
      <c r="V49" s="172"/>
      <c r="W49" s="236"/>
      <c r="X49" s="831" t="s">
        <v>52</v>
      </c>
      <c r="Y49" s="7"/>
      <c r="Z49" s="899"/>
      <c r="AA49" s="920"/>
      <c r="AB49" s="932"/>
      <c r="AC49" s="920"/>
      <c r="AD49" s="920"/>
      <c r="AE49" s="954"/>
      <c r="AF49" s="873"/>
      <c r="AG49" s="849"/>
      <c r="AH49" s="698"/>
      <c r="AI49" s="682">
        <f t="shared" si="5"/>
        <v>0</v>
      </c>
      <c r="AJ49" s="683">
        <f t="shared" si="6"/>
        <v>0</v>
      </c>
      <c r="AK49" s="694"/>
      <c r="AL49" s="688">
        <f t="shared" si="1"/>
        <v>0</v>
      </c>
      <c r="AO49" s="1415"/>
    </row>
    <row r="50" spans="1:41" ht="16" thickBot="1" x14ac:dyDescent="0.4">
      <c r="A50" s="1473"/>
      <c r="B50" s="1425"/>
      <c r="C50" s="1427"/>
      <c r="D50" s="1427"/>
      <c r="E50" s="171"/>
      <c r="F50" s="171"/>
      <c r="G50" s="1448"/>
      <c r="H50" s="234"/>
      <c r="I50" s="172"/>
      <c r="J50" s="172"/>
      <c r="K50" s="491"/>
      <c r="L50" s="234"/>
      <c r="M50" s="172"/>
      <c r="N50" s="172"/>
      <c r="O50" s="491"/>
      <c r="P50" s="234"/>
      <c r="Q50" s="172"/>
      <c r="R50" s="172"/>
      <c r="S50" s="491"/>
      <c r="T50" s="234"/>
      <c r="U50" s="172"/>
      <c r="V50" s="172"/>
      <c r="W50" s="236"/>
      <c r="X50" s="835" t="s">
        <v>53</v>
      </c>
      <c r="Y50" s="268"/>
      <c r="Z50" s="900"/>
      <c r="AA50" s="921"/>
      <c r="AB50" s="933"/>
      <c r="AC50" s="921"/>
      <c r="AD50" s="921"/>
      <c r="AE50" s="955"/>
      <c r="AF50" s="874"/>
      <c r="AG50" s="850"/>
      <c r="AH50" s="696"/>
      <c r="AI50" s="682">
        <f t="shared" si="5"/>
        <v>0</v>
      </c>
      <c r="AJ50" s="683">
        <f t="shared" si="6"/>
        <v>0</v>
      </c>
      <c r="AK50" s="695"/>
      <c r="AL50" s="691">
        <f t="shared" si="1"/>
        <v>0</v>
      </c>
      <c r="AO50" s="1415"/>
    </row>
    <row r="51" spans="1:41" ht="16" thickBot="1" x14ac:dyDescent="0.4">
      <c r="A51" s="1473"/>
      <c r="B51" s="1423" t="s">
        <v>59</v>
      </c>
      <c r="C51" s="1427"/>
      <c r="D51" s="1427"/>
      <c r="E51" s="171"/>
      <c r="F51" s="171"/>
      <c r="G51" s="1446" t="s">
        <v>10</v>
      </c>
      <c r="H51" s="234"/>
      <c r="I51" s="172"/>
      <c r="J51" s="174"/>
      <c r="K51" s="664"/>
      <c r="L51" s="251"/>
      <c r="M51" s="174"/>
      <c r="N51" s="174"/>
      <c r="O51" s="664"/>
      <c r="P51" s="367"/>
      <c r="Q51" s="368"/>
      <c r="R51" s="368"/>
      <c r="S51" s="636"/>
      <c r="T51" s="234"/>
      <c r="U51" s="172"/>
      <c r="V51" s="172"/>
      <c r="W51" s="236"/>
      <c r="X51" s="830" t="s">
        <v>47</v>
      </c>
      <c r="Y51" s="492"/>
      <c r="Z51" s="898"/>
      <c r="AA51" s="891">
        <v>6302.0399999999991</v>
      </c>
      <c r="AB51" s="934">
        <v>6302.0399999999991</v>
      </c>
      <c r="AC51" s="891">
        <v>2863.13</v>
      </c>
      <c r="AD51" s="986">
        <v>2863.13</v>
      </c>
      <c r="AE51" s="953"/>
      <c r="AF51" s="875"/>
      <c r="AG51" s="851"/>
      <c r="AH51" s="697"/>
      <c r="AI51" s="682">
        <f t="shared" si="5"/>
        <v>9165.1699999999983</v>
      </c>
      <c r="AJ51" s="683">
        <f t="shared" si="6"/>
        <v>9165.1699999999983</v>
      </c>
      <c r="AK51" s="693"/>
      <c r="AL51" s="685">
        <f t="shared" si="1"/>
        <v>9165.1699999999983</v>
      </c>
      <c r="AO51" s="1415"/>
    </row>
    <row r="52" spans="1:41" ht="16" thickBot="1" x14ac:dyDescent="0.4">
      <c r="A52" s="1473"/>
      <c r="B52" s="1424"/>
      <c r="C52" s="1427"/>
      <c r="D52" s="1427"/>
      <c r="E52" s="171"/>
      <c r="F52" s="171"/>
      <c r="G52" s="1447"/>
      <c r="H52" s="234"/>
      <c r="I52" s="172"/>
      <c r="J52" s="172"/>
      <c r="K52" s="491"/>
      <c r="L52" s="251"/>
      <c r="M52" s="174"/>
      <c r="N52" s="174"/>
      <c r="O52" s="664"/>
      <c r="P52" s="251"/>
      <c r="Q52" s="174"/>
      <c r="R52" s="174"/>
      <c r="S52" s="664"/>
      <c r="T52" s="234"/>
      <c r="U52" s="172"/>
      <c r="V52" s="172"/>
      <c r="W52" s="236"/>
      <c r="X52" s="14" t="s">
        <v>48</v>
      </c>
      <c r="Y52" s="7"/>
      <c r="Z52" s="899"/>
      <c r="AA52" s="920"/>
      <c r="AB52" s="932"/>
      <c r="AC52" s="920">
        <v>15033.26</v>
      </c>
      <c r="AD52" s="920">
        <v>15033.26</v>
      </c>
      <c r="AE52" s="954">
        <v>11000</v>
      </c>
      <c r="AF52" s="873"/>
      <c r="AG52" s="849"/>
      <c r="AH52" s="698"/>
      <c r="AI52" s="682">
        <f t="shared" si="5"/>
        <v>15033.26</v>
      </c>
      <c r="AJ52" s="683">
        <f t="shared" si="6"/>
        <v>26033.260000000002</v>
      </c>
      <c r="AK52" s="694"/>
      <c r="AL52" s="688">
        <f t="shared" si="1"/>
        <v>26033.260000000002</v>
      </c>
      <c r="AO52" s="1415"/>
    </row>
    <row r="53" spans="1:41" ht="26.5" thickBot="1" x14ac:dyDescent="0.4">
      <c r="A53" s="1473"/>
      <c r="B53" s="1424"/>
      <c r="C53" s="1427"/>
      <c r="D53" s="1427"/>
      <c r="E53" s="171"/>
      <c r="F53" s="171"/>
      <c r="G53" s="1447"/>
      <c r="H53" s="234"/>
      <c r="I53" s="172"/>
      <c r="J53" s="172"/>
      <c r="K53" s="491"/>
      <c r="L53" s="234"/>
      <c r="M53" s="172"/>
      <c r="N53" s="172"/>
      <c r="O53" s="491"/>
      <c r="P53" s="234"/>
      <c r="Q53" s="172"/>
      <c r="R53" s="172"/>
      <c r="S53" s="491"/>
      <c r="T53" s="234"/>
      <c r="U53" s="172"/>
      <c r="V53" s="172"/>
      <c r="W53" s="236"/>
      <c r="X53" s="831" t="s">
        <v>162</v>
      </c>
      <c r="Y53" s="7"/>
      <c r="Z53" s="899"/>
      <c r="AA53" s="920"/>
      <c r="AB53" s="932"/>
      <c r="AC53" s="920"/>
      <c r="AD53" s="920"/>
      <c r="AE53" s="954"/>
      <c r="AF53" s="873"/>
      <c r="AG53" s="849"/>
      <c r="AH53" s="698"/>
      <c r="AI53" s="682">
        <f t="shared" ref="AI53:AI57" si="7">AB53+AD53+AF53+AH53</f>
        <v>0</v>
      </c>
      <c r="AJ53" s="683">
        <f t="shared" ref="AJ53:AJ57" si="8">AA53+AC53+AE53+AG53</f>
        <v>0</v>
      </c>
      <c r="AK53" s="694"/>
      <c r="AL53" s="688">
        <f t="shared" si="1"/>
        <v>0</v>
      </c>
      <c r="AO53" s="1415"/>
    </row>
    <row r="54" spans="1:41" ht="16" thickBot="1" x14ac:dyDescent="0.4">
      <c r="A54" s="1473"/>
      <c r="B54" s="1424"/>
      <c r="C54" s="1427"/>
      <c r="D54" s="1427"/>
      <c r="E54" s="171"/>
      <c r="F54" s="171"/>
      <c r="G54" s="1447"/>
      <c r="H54" s="234"/>
      <c r="I54" s="172"/>
      <c r="J54" s="172"/>
      <c r="K54" s="491"/>
      <c r="L54" s="234"/>
      <c r="M54" s="172"/>
      <c r="N54" s="172"/>
      <c r="O54" s="491"/>
      <c r="P54" s="367"/>
      <c r="Q54" s="172"/>
      <c r="R54" s="172"/>
      <c r="S54" s="491"/>
      <c r="T54" s="234"/>
      <c r="U54" s="172"/>
      <c r="V54" s="172"/>
      <c r="W54" s="236"/>
      <c r="X54" s="831" t="s">
        <v>50</v>
      </c>
      <c r="Y54" s="7"/>
      <c r="Z54" s="899"/>
      <c r="AA54" s="920"/>
      <c r="AB54" s="932"/>
      <c r="AC54" s="920"/>
      <c r="AD54" s="920"/>
      <c r="AE54" s="954"/>
      <c r="AF54" s="873"/>
      <c r="AG54" s="849"/>
      <c r="AH54" s="698"/>
      <c r="AI54" s="682">
        <f t="shared" si="7"/>
        <v>0</v>
      </c>
      <c r="AJ54" s="683">
        <f t="shared" si="8"/>
        <v>0</v>
      </c>
      <c r="AK54" s="694"/>
      <c r="AL54" s="688">
        <f t="shared" si="1"/>
        <v>0</v>
      </c>
      <c r="AO54" s="1415"/>
    </row>
    <row r="55" spans="1:41" ht="16" thickBot="1" x14ac:dyDescent="0.4">
      <c r="A55" s="1473"/>
      <c r="B55" s="1424"/>
      <c r="C55" s="1427"/>
      <c r="D55" s="1427"/>
      <c r="E55" s="171"/>
      <c r="F55" s="171"/>
      <c r="G55" s="1447"/>
      <c r="H55" s="234"/>
      <c r="I55" s="172"/>
      <c r="J55" s="172"/>
      <c r="K55" s="491"/>
      <c r="L55" s="234"/>
      <c r="M55" s="172"/>
      <c r="N55" s="172"/>
      <c r="O55" s="491"/>
      <c r="P55" s="234"/>
      <c r="Q55" s="172"/>
      <c r="R55" s="172"/>
      <c r="S55" s="491"/>
      <c r="T55" s="234"/>
      <c r="U55" s="172"/>
      <c r="V55" s="172"/>
      <c r="W55" s="236"/>
      <c r="X55" s="831" t="s">
        <v>51</v>
      </c>
      <c r="Y55" s="7"/>
      <c r="Z55" s="899"/>
      <c r="AA55" s="920"/>
      <c r="AB55" s="932"/>
      <c r="AC55" s="920"/>
      <c r="AD55" s="920"/>
      <c r="AE55" s="954"/>
      <c r="AF55" s="873"/>
      <c r="AG55" s="849"/>
      <c r="AH55" s="698"/>
      <c r="AI55" s="682">
        <f t="shared" si="7"/>
        <v>0</v>
      </c>
      <c r="AJ55" s="683">
        <f t="shared" si="8"/>
        <v>0</v>
      </c>
      <c r="AK55" s="694"/>
      <c r="AL55" s="688">
        <f t="shared" si="1"/>
        <v>0</v>
      </c>
      <c r="AO55" s="1415"/>
    </row>
    <row r="56" spans="1:41" ht="16" thickBot="1" x14ac:dyDescent="0.4">
      <c r="A56" s="1473"/>
      <c r="B56" s="1424"/>
      <c r="C56" s="1427"/>
      <c r="D56" s="1427"/>
      <c r="E56" s="171"/>
      <c r="F56" s="171"/>
      <c r="G56" s="1447"/>
      <c r="H56" s="234"/>
      <c r="I56" s="172"/>
      <c r="J56" s="172"/>
      <c r="K56" s="491"/>
      <c r="L56" s="234"/>
      <c r="M56" s="172"/>
      <c r="N56" s="172"/>
      <c r="O56" s="491"/>
      <c r="P56" s="234"/>
      <c r="Q56" s="172"/>
      <c r="R56" s="172"/>
      <c r="S56" s="491"/>
      <c r="T56" s="234"/>
      <c r="U56" s="172"/>
      <c r="V56" s="172"/>
      <c r="W56" s="236"/>
      <c r="X56" s="14" t="s">
        <v>52</v>
      </c>
      <c r="Y56" s="7"/>
      <c r="Z56" s="899"/>
      <c r="AA56" s="920"/>
      <c r="AB56" s="932"/>
      <c r="AC56" s="920"/>
      <c r="AD56" s="920"/>
      <c r="AE56" s="954"/>
      <c r="AF56" s="873"/>
      <c r="AG56" s="849"/>
      <c r="AH56" s="698"/>
      <c r="AI56" s="682">
        <f t="shared" si="7"/>
        <v>0</v>
      </c>
      <c r="AJ56" s="683">
        <f t="shared" si="8"/>
        <v>0</v>
      </c>
      <c r="AK56" s="694"/>
      <c r="AL56" s="688">
        <f t="shared" si="1"/>
        <v>0</v>
      </c>
      <c r="AO56" s="1415"/>
    </row>
    <row r="57" spans="1:41" ht="16" thickBot="1" x14ac:dyDescent="0.4">
      <c r="A57" s="1473"/>
      <c r="B57" s="1424"/>
      <c r="C57" s="1427"/>
      <c r="D57" s="1427"/>
      <c r="E57" s="392"/>
      <c r="F57" s="392"/>
      <c r="G57" s="1447"/>
      <c r="H57" s="783"/>
      <c r="I57" s="680"/>
      <c r="J57" s="680"/>
      <c r="K57" s="797"/>
      <c r="L57" s="367"/>
      <c r="M57" s="368"/>
      <c r="N57" s="368"/>
      <c r="O57" s="636"/>
      <c r="P57" s="367"/>
      <c r="Q57" s="368"/>
      <c r="R57" s="172"/>
      <c r="S57" s="491"/>
      <c r="T57" s="234"/>
      <c r="U57" s="172"/>
      <c r="V57" s="172"/>
      <c r="W57" s="236"/>
      <c r="X57" s="167" t="s">
        <v>53</v>
      </c>
      <c r="Y57" s="509"/>
      <c r="Z57" s="901"/>
      <c r="AA57" s="922"/>
      <c r="AB57" s="935"/>
      <c r="AC57" s="922"/>
      <c r="AD57" s="922"/>
      <c r="AE57" s="957"/>
      <c r="AF57" s="881"/>
      <c r="AG57" s="856"/>
      <c r="AH57" s="700"/>
      <c r="AI57" s="682">
        <f t="shared" si="7"/>
        <v>0</v>
      </c>
      <c r="AJ57" s="683">
        <f t="shared" si="8"/>
        <v>0</v>
      </c>
      <c r="AK57" s="701"/>
      <c r="AL57" s="702">
        <f t="shared" si="1"/>
        <v>0</v>
      </c>
      <c r="AO57" s="1415"/>
    </row>
    <row r="58" spans="1:41" s="135" customFormat="1" ht="18.75" customHeight="1" thickBot="1" x14ac:dyDescent="0.4">
      <c r="A58" s="1474"/>
      <c r="B58" s="522" t="s">
        <v>266</v>
      </c>
      <c r="C58" s="523"/>
      <c r="D58" s="523"/>
      <c r="E58" s="523"/>
      <c r="F58" s="523"/>
      <c r="G58" s="776"/>
      <c r="H58" s="784"/>
      <c r="I58" s="524"/>
      <c r="J58" s="524"/>
      <c r="K58" s="524"/>
      <c r="L58" s="810"/>
      <c r="M58" s="803"/>
      <c r="N58" s="803"/>
      <c r="O58" s="818"/>
      <c r="P58" s="653"/>
      <c r="Q58" s="113"/>
      <c r="R58" s="113"/>
      <c r="S58" s="668"/>
      <c r="T58" s="653"/>
      <c r="U58" s="113"/>
      <c r="V58" s="113"/>
      <c r="W58" s="646"/>
      <c r="X58" s="836"/>
      <c r="Y58" s="525">
        <f>SUM(Y9:Y57)</f>
        <v>0</v>
      </c>
      <c r="Z58" s="902">
        <f>SUM(Z9:Z57)</f>
        <v>0</v>
      </c>
      <c r="AA58" s="882">
        <f>SUM(AA9:AA57)</f>
        <v>24602.33</v>
      </c>
      <c r="AB58" s="882">
        <f>SUM(AB9:AB57)</f>
        <v>24602.33</v>
      </c>
      <c r="AC58" s="882">
        <v>58585.380000000005</v>
      </c>
      <c r="AD58" s="882">
        <v>58585.380000000005</v>
      </c>
      <c r="AE58" s="958">
        <f t="shared" ref="AE58:AL58" si="9">SUM(AE9:AE57)</f>
        <v>85700</v>
      </c>
      <c r="AF58" s="882">
        <f t="shared" si="9"/>
        <v>0</v>
      </c>
      <c r="AG58" s="706">
        <f t="shared" si="9"/>
        <v>10000</v>
      </c>
      <c r="AH58" s="703">
        <f t="shared" si="9"/>
        <v>0</v>
      </c>
      <c r="AI58" s="704">
        <f t="shared" si="9"/>
        <v>83187.710000000006</v>
      </c>
      <c r="AJ58" s="705">
        <f t="shared" si="9"/>
        <v>178887.71000000002</v>
      </c>
      <c r="AK58" s="706">
        <f t="shared" si="9"/>
        <v>0</v>
      </c>
      <c r="AL58" s="705">
        <f t="shared" si="9"/>
        <v>178887.71000000002</v>
      </c>
      <c r="AM58" s="1216">
        <v>157000</v>
      </c>
      <c r="AN58" s="1218">
        <f>AM58-AL58</f>
        <v>-21887.710000000021</v>
      </c>
      <c r="AO58" s="1415"/>
    </row>
    <row r="59" spans="1:41" ht="16" thickBot="1" x14ac:dyDescent="0.4">
      <c r="A59" s="1422" t="s">
        <v>60</v>
      </c>
      <c r="B59" s="1424" t="s">
        <v>61</v>
      </c>
      <c r="C59" s="1427" t="s">
        <v>161</v>
      </c>
      <c r="D59" s="1427" t="s">
        <v>161</v>
      </c>
      <c r="E59" s="1424" t="s">
        <v>181</v>
      </c>
      <c r="F59" s="1429" t="s">
        <v>182</v>
      </c>
      <c r="G59" s="1447" t="s">
        <v>10</v>
      </c>
      <c r="H59" s="497"/>
      <c r="I59" s="387"/>
      <c r="J59" s="387"/>
      <c r="K59" s="624"/>
      <c r="L59" s="251"/>
      <c r="M59" s="174"/>
      <c r="N59" s="174"/>
      <c r="O59" s="664"/>
      <c r="P59" s="252"/>
      <c r="Q59" s="175"/>
      <c r="R59" s="175"/>
      <c r="S59" s="669"/>
      <c r="T59" s="252"/>
      <c r="U59" s="175"/>
      <c r="V59" s="172"/>
      <c r="W59" s="236"/>
      <c r="X59" s="14" t="s">
        <v>47</v>
      </c>
      <c r="Y59" s="267"/>
      <c r="Z59" s="903"/>
      <c r="AA59" s="923">
        <v>9874.82</v>
      </c>
      <c r="AB59" s="1194">
        <v>9874.82</v>
      </c>
      <c r="AC59" s="939">
        <v>21332.35</v>
      </c>
      <c r="AD59" s="939">
        <v>21332.35</v>
      </c>
      <c r="AE59" s="959">
        <v>32000</v>
      </c>
      <c r="AF59" s="883"/>
      <c r="AG59" s="857">
        <v>12000</v>
      </c>
      <c r="AH59" s="707"/>
      <c r="AI59" s="682">
        <f t="shared" ref="AI59" si="10">AB59+AD59+AF59+AH59</f>
        <v>31207.17</v>
      </c>
      <c r="AJ59" s="683">
        <f t="shared" ref="AJ59" si="11">AA59+AC59+AE59+AG59</f>
        <v>75207.17</v>
      </c>
      <c r="AK59" s="708"/>
      <c r="AL59" s="709">
        <f>AJ59</f>
        <v>75207.17</v>
      </c>
      <c r="AM59" s="15"/>
      <c r="AO59" s="1416" t="s">
        <v>295</v>
      </c>
    </row>
    <row r="60" spans="1:41" ht="16" thickBot="1" x14ac:dyDescent="0.4">
      <c r="A60" s="1422"/>
      <c r="B60" s="1424"/>
      <c r="C60" s="1427"/>
      <c r="D60" s="1427"/>
      <c r="E60" s="1424"/>
      <c r="F60" s="1429"/>
      <c r="G60" s="1447"/>
      <c r="H60" s="251"/>
      <c r="I60" s="174"/>
      <c r="J60" s="174"/>
      <c r="K60" s="664"/>
      <c r="L60" s="251"/>
      <c r="M60" s="174"/>
      <c r="N60" s="174"/>
      <c r="O60" s="664"/>
      <c r="P60" s="252"/>
      <c r="Q60" s="175"/>
      <c r="R60" s="175"/>
      <c r="S60" s="669"/>
      <c r="T60" s="234"/>
      <c r="U60" s="172"/>
      <c r="V60" s="172"/>
      <c r="W60" s="236"/>
      <c r="X60" s="14" t="s">
        <v>268</v>
      </c>
      <c r="Y60" s="7"/>
      <c r="Z60" s="899"/>
      <c r="AA60" s="924">
        <v>1090.6500000000001</v>
      </c>
      <c r="AB60" s="924">
        <v>1090.6500000000001</v>
      </c>
      <c r="AC60" s="924">
        <v>158.86999999999998</v>
      </c>
      <c r="AD60" s="924">
        <v>158.86999999999998</v>
      </c>
      <c r="AE60" s="960">
        <v>500</v>
      </c>
      <c r="AF60" s="873"/>
      <c r="AG60" s="849"/>
      <c r="AH60" s="710"/>
      <c r="AI60" s="682">
        <f t="shared" ref="AI60:AI65" si="12">AB60+AD60+AF60+AH60</f>
        <v>1249.52</v>
      </c>
      <c r="AJ60" s="683">
        <f t="shared" ref="AJ60:AJ65" si="13">AA60+AC60+AE60+AG60</f>
        <v>1749.52</v>
      </c>
      <c r="AK60" s="694"/>
      <c r="AL60" s="688">
        <f t="shared" ref="AL60:AL109" si="14">AJ60</f>
        <v>1749.52</v>
      </c>
      <c r="AM60" s="15"/>
      <c r="AO60" s="1417"/>
    </row>
    <row r="61" spans="1:41" ht="26.5" thickBot="1" x14ac:dyDescent="0.4">
      <c r="A61" s="1422"/>
      <c r="B61" s="1424"/>
      <c r="C61" s="1427"/>
      <c r="D61" s="1427"/>
      <c r="E61" s="1424"/>
      <c r="F61" s="1429"/>
      <c r="G61" s="1447"/>
      <c r="H61" s="234"/>
      <c r="I61" s="172"/>
      <c r="J61" s="172"/>
      <c r="K61" s="491"/>
      <c r="L61" s="234"/>
      <c r="M61" s="172"/>
      <c r="N61" s="172"/>
      <c r="O61" s="491"/>
      <c r="P61" s="253"/>
      <c r="Q61" s="173"/>
      <c r="R61" s="173"/>
      <c r="S61" s="491"/>
      <c r="T61" s="234"/>
      <c r="U61" s="172"/>
      <c r="V61" s="172"/>
      <c r="W61" s="236"/>
      <c r="X61" s="14" t="s">
        <v>162</v>
      </c>
      <c r="Y61" s="7"/>
      <c r="Z61" s="899"/>
      <c r="AA61" s="924"/>
      <c r="AB61" s="924"/>
      <c r="AC61" s="924"/>
      <c r="AD61" s="924"/>
      <c r="AE61" s="960"/>
      <c r="AF61" s="873"/>
      <c r="AG61" s="849"/>
      <c r="AH61" s="710"/>
      <c r="AI61" s="682">
        <f t="shared" si="12"/>
        <v>0</v>
      </c>
      <c r="AJ61" s="683">
        <f t="shared" si="13"/>
        <v>0</v>
      </c>
      <c r="AK61" s="694"/>
      <c r="AL61" s="688">
        <f t="shared" si="14"/>
        <v>0</v>
      </c>
      <c r="AM61" s="15"/>
      <c r="AO61" s="1417"/>
    </row>
    <row r="62" spans="1:41" ht="16" thickBot="1" x14ac:dyDescent="0.4">
      <c r="A62" s="1422"/>
      <c r="B62" s="1424"/>
      <c r="C62" s="1427"/>
      <c r="D62" s="1427"/>
      <c r="E62" s="1424"/>
      <c r="F62" s="1429"/>
      <c r="G62" s="1447"/>
      <c r="H62" s="234"/>
      <c r="I62" s="172"/>
      <c r="J62" s="172"/>
      <c r="K62" s="491"/>
      <c r="L62" s="234"/>
      <c r="M62" s="172"/>
      <c r="N62" s="172"/>
      <c r="O62" s="491"/>
      <c r="P62" s="253"/>
      <c r="Q62" s="173"/>
      <c r="R62" s="173"/>
      <c r="S62" s="491"/>
      <c r="T62" s="234"/>
      <c r="U62" s="172"/>
      <c r="V62" s="172"/>
      <c r="W62" s="236"/>
      <c r="X62" s="14" t="s">
        <v>269</v>
      </c>
      <c r="Y62" s="7"/>
      <c r="Z62" s="899"/>
      <c r="AA62" s="924"/>
      <c r="AB62" s="924"/>
      <c r="AC62" s="924"/>
      <c r="AD62" s="924"/>
      <c r="AE62" s="960"/>
      <c r="AF62" s="873"/>
      <c r="AG62" s="849"/>
      <c r="AH62" s="710"/>
      <c r="AI62" s="682">
        <f t="shared" si="12"/>
        <v>0</v>
      </c>
      <c r="AJ62" s="683">
        <f t="shared" si="13"/>
        <v>0</v>
      </c>
      <c r="AK62" s="694"/>
      <c r="AL62" s="688">
        <f t="shared" si="14"/>
        <v>0</v>
      </c>
      <c r="AM62" s="15"/>
      <c r="AO62" s="1417"/>
    </row>
    <row r="63" spans="1:41" ht="16" thickBot="1" x14ac:dyDescent="0.4">
      <c r="A63" s="1422"/>
      <c r="B63" s="1424"/>
      <c r="C63" s="1427"/>
      <c r="D63" s="1427"/>
      <c r="E63" s="1424"/>
      <c r="F63" s="1429"/>
      <c r="G63" s="1447"/>
      <c r="H63" s="234"/>
      <c r="I63" s="172"/>
      <c r="J63" s="172"/>
      <c r="K63" s="491"/>
      <c r="L63" s="234"/>
      <c r="M63" s="172"/>
      <c r="N63" s="172"/>
      <c r="O63" s="491"/>
      <c r="P63" s="253"/>
      <c r="Q63" s="173"/>
      <c r="R63" s="173"/>
      <c r="S63" s="491"/>
      <c r="T63" s="234"/>
      <c r="U63" s="172"/>
      <c r="V63" s="172"/>
      <c r="W63" s="236"/>
      <c r="X63" s="14" t="s">
        <v>51</v>
      </c>
      <c r="Y63" s="7"/>
      <c r="Z63" s="899"/>
      <c r="AA63" s="924"/>
      <c r="AB63" s="924"/>
      <c r="AC63" s="924"/>
      <c r="AD63" s="924"/>
      <c r="AE63" s="960"/>
      <c r="AF63" s="873"/>
      <c r="AG63" s="849"/>
      <c r="AH63" s="710"/>
      <c r="AI63" s="682">
        <f t="shared" si="12"/>
        <v>0</v>
      </c>
      <c r="AJ63" s="683">
        <f t="shared" si="13"/>
        <v>0</v>
      </c>
      <c r="AK63" s="694"/>
      <c r="AL63" s="688">
        <f t="shared" si="14"/>
        <v>0</v>
      </c>
      <c r="AM63" s="15"/>
      <c r="AO63" s="1417"/>
    </row>
    <row r="64" spans="1:41" ht="16" thickBot="1" x14ac:dyDescent="0.4">
      <c r="A64" s="1422"/>
      <c r="B64" s="1424"/>
      <c r="C64" s="1427"/>
      <c r="D64" s="1427"/>
      <c r="E64" s="1424"/>
      <c r="F64" s="1429"/>
      <c r="G64" s="1447"/>
      <c r="H64" s="234"/>
      <c r="I64" s="172"/>
      <c r="J64" s="172"/>
      <c r="K64" s="491"/>
      <c r="L64" s="234"/>
      <c r="M64" s="172"/>
      <c r="N64" s="172"/>
      <c r="O64" s="491"/>
      <c r="P64" s="253"/>
      <c r="Q64" s="173"/>
      <c r="R64" s="173"/>
      <c r="S64" s="491"/>
      <c r="T64" s="234"/>
      <c r="U64" s="172"/>
      <c r="V64" s="172"/>
      <c r="W64" s="236"/>
      <c r="X64" s="14" t="s">
        <v>52</v>
      </c>
      <c r="Y64" s="7"/>
      <c r="Z64" s="899"/>
      <c r="AA64" s="924"/>
      <c r="AB64" s="924"/>
      <c r="AC64" s="924"/>
      <c r="AD64" s="924"/>
      <c r="AE64" s="960"/>
      <c r="AF64" s="873"/>
      <c r="AG64" s="849"/>
      <c r="AH64" s="710"/>
      <c r="AI64" s="682">
        <f t="shared" si="12"/>
        <v>0</v>
      </c>
      <c r="AJ64" s="683">
        <f t="shared" si="13"/>
        <v>0</v>
      </c>
      <c r="AK64" s="694"/>
      <c r="AL64" s="688">
        <f t="shared" si="14"/>
        <v>0</v>
      </c>
      <c r="AM64" s="15"/>
      <c r="AO64" s="1417"/>
    </row>
    <row r="65" spans="1:41" ht="16" thickBot="1" x14ac:dyDescent="0.4">
      <c r="A65" s="1422"/>
      <c r="B65" s="1425"/>
      <c r="C65" s="1427"/>
      <c r="D65" s="1427"/>
      <c r="E65" s="1424"/>
      <c r="F65" s="1429"/>
      <c r="G65" s="1448"/>
      <c r="H65" s="234"/>
      <c r="I65" s="172"/>
      <c r="J65" s="172"/>
      <c r="K65" s="491"/>
      <c r="L65" s="367"/>
      <c r="M65" s="368"/>
      <c r="N65" s="368"/>
      <c r="O65" s="636"/>
      <c r="P65" s="253"/>
      <c r="Q65" s="173"/>
      <c r="R65" s="173"/>
      <c r="S65" s="491"/>
      <c r="T65" s="234"/>
      <c r="U65" s="172"/>
      <c r="V65" s="172"/>
      <c r="W65" s="236"/>
      <c r="X65" s="834" t="s">
        <v>53</v>
      </c>
      <c r="Y65" s="268"/>
      <c r="Z65" s="900"/>
      <c r="AA65" s="921"/>
      <c r="AB65" s="926"/>
      <c r="AC65" s="926"/>
      <c r="AD65" s="921"/>
      <c r="AE65" s="961"/>
      <c r="AF65" s="874"/>
      <c r="AG65" s="850"/>
      <c r="AH65" s="711"/>
      <c r="AI65" s="682">
        <f t="shared" si="12"/>
        <v>0</v>
      </c>
      <c r="AJ65" s="683">
        <f t="shared" si="13"/>
        <v>0</v>
      </c>
      <c r="AK65" s="695"/>
      <c r="AL65" s="691">
        <f t="shared" si="14"/>
        <v>0</v>
      </c>
      <c r="AM65" s="15"/>
      <c r="AO65" s="1417"/>
    </row>
    <row r="66" spans="1:41" ht="16" thickBot="1" x14ac:dyDescent="0.4">
      <c r="A66" s="1422"/>
      <c r="B66" s="1423" t="s">
        <v>62</v>
      </c>
      <c r="C66" s="1427"/>
      <c r="D66" s="1427"/>
      <c r="E66" s="1424"/>
      <c r="F66" s="1429"/>
      <c r="G66" s="1446" t="s">
        <v>10</v>
      </c>
      <c r="H66" s="234"/>
      <c r="I66" s="172"/>
      <c r="J66" s="175"/>
      <c r="K66" s="669"/>
      <c r="L66" s="252"/>
      <c r="M66" s="175"/>
      <c r="N66" s="175"/>
      <c r="O66" s="669"/>
      <c r="P66" s="620"/>
      <c r="Q66" s="374"/>
      <c r="R66" s="173"/>
      <c r="S66" s="491"/>
      <c r="T66" s="234"/>
      <c r="U66" s="172"/>
      <c r="V66" s="172"/>
      <c r="W66" s="236"/>
      <c r="X66" s="833" t="s">
        <v>47</v>
      </c>
      <c r="Y66" s="492"/>
      <c r="Z66" s="898"/>
      <c r="AA66" s="925">
        <v>5414.1799999999994</v>
      </c>
      <c r="AB66" s="928">
        <v>5414.1799999999994</v>
      </c>
      <c r="AC66" s="925"/>
      <c r="AD66" s="986"/>
      <c r="AE66" s="962"/>
      <c r="AF66" s="872"/>
      <c r="AG66" s="848"/>
      <c r="AH66" s="712"/>
      <c r="AI66" s="682">
        <f t="shared" ref="AI66:AI73" si="15">AB66+AD66+AF66+AH66</f>
        <v>5414.1799999999994</v>
      </c>
      <c r="AJ66" s="683">
        <f t="shared" ref="AJ66:AJ73" si="16">AA66+AC66+AE66+AG66</f>
        <v>5414.1799999999994</v>
      </c>
      <c r="AK66" s="693"/>
      <c r="AL66" s="685">
        <f t="shared" si="14"/>
        <v>5414.1799999999994</v>
      </c>
      <c r="AM66" s="15"/>
      <c r="AO66" s="1417"/>
    </row>
    <row r="67" spans="1:41" ht="16" thickBot="1" x14ac:dyDescent="0.4">
      <c r="A67" s="1422"/>
      <c r="B67" s="1424"/>
      <c r="C67" s="1427"/>
      <c r="D67" s="1427"/>
      <c r="E67" s="1424"/>
      <c r="F67" s="1429"/>
      <c r="G67" s="1447"/>
      <c r="H67" s="234"/>
      <c r="I67" s="172"/>
      <c r="J67" s="173"/>
      <c r="K67" s="630"/>
      <c r="L67" s="253"/>
      <c r="M67" s="374"/>
      <c r="N67" s="374"/>
      <c r="O67" s="798"/>
      <c r="P67" s="620"/>
      <c r="Q67" s="374"/>
      <c r="R67" s="173"/>
      <c r="S67" s="491"/>
      <c r="T67" s="234"/>
      <c r="U67" s="172"/>
      <c r="V67" s="172"/>
      <c r="W67" s="236"/>
      <c r="X67" s="14" t="s">
        <v>48</v>
      </c>
      <c r="Y67" s="7"/>
      <c r="Z67" s="899"/>
      <c r="AA67" s="924"/>
      <c r="AB67" s="879"/>
      <c r="AC67" s="924"/>
      <c r="AD67" s="924"/>
      <c r="AE67" s="960"/>
      <c r="AF67" s="879"/>
      <c r="AG67" s="855"/>
      <c r="AH67" s="710"/>
      <c r="AI67" s="682">
        <f t="shared" si="15"/>
        <v>0</v>
      </c>
      <c r="AJ67" s="683">
        <f t="shared" si="16"/>
        <v>0</v>
      </c>
      <c r="AK67" s="694"/>
      <c r="AL67" s="688">
        <f t="shared" si="14"/>
        <v>0</v>
      </c>
      <c r="AM67" s="15"/>
      <c r="AO67" s="1417"/>
    </row>
    <row r="68" spans="1:41" ht="26.5" thickBot="1" x14ac:dyDescent="0.4">
      <c r="A68" s="1422"/>
      <c r="B68" s="1424"/>
      <c r="C68" s="1427"/>
      <c r="D68" s="1427"/>
      <c r="E68" s="1424"/>
      <c r="F68" s="1429"/>
      <c r="G68" s="1447"/>
      <c r="H68" s="234"/>
      <c r="I68" s="172"/>
      <c r="J68" s="173"/>
      <c r="K68" s="630"/>
      <c r="L68" s="253"/>
      <c r="M68" s="173"/>
      <c r="N68" s="173"/>
      <c r="O68" s="630"/>
      <c r="P68" s="253"/>
      <c r="Q68" s="173"/>
      <c r="R68" s="173"/>
      <c r="S68" s="491"/>
      <c r="T68" s="234"/>
      <c r="U68" s="172"/>
      <c r="V68" s="172"/>
      <c r="W68" s="236"/>
      <c r="X68" s="14" t="s">
        <v>49</v>
      </c>
      <c r="Y68" s="7"/>
      <c r="Z68" s="899"/>
      <c r="AA68" s="924"/>
      <c r="AB68" s="879"/>
      <c r="AC68" s="924"/>
      <c r="AD68" s="924"/>
      <c r="AE68" s="960"/>
      <c r="AF68" s="879"/>
      <c r="AG68" s="855"/>
      <c r="AH68" s="710"/>
      <c r="AI68" s="682">
        <f t="shared" si="15"/>
        <v>0</v>
      </c>
      <c r="AJ68" s="683">
        <f t="shared" si="16"/>
        <v>0</v>
      </c>
      <c r="AK68" s="694"/>
      <c r="AL68" s="688">
        <f t="shared" si="14"/>
        <v>0</v>
      </c>
      <c r="AM68" s="15"/>
      <c r="AO68" s="1417"/>
    </row>
    <row r="69" spans="1:41" ht="16" thickBot="1" x14ac:dyDescent="0.4">
      <c r="A69" s="1422"/>
      <c r="B69" s="1424"/>
      <c r="C69" s="1427"/>
      <c r="D69" s="1427"/>
      <c r="E69" s="1424"/>
      <c r="F69" s="1429"/>
      <c r="G69" s="1447"/>
      <c r="H69" s="234"/>
      <c r="I69" s="172"/>
      <c r="J69" s="173"/>
      <c r="K69" s="630"/>
      <c r="L69" s="253"/>
      <c r="M69" s="173"/>
      <c r="N69" s="173"/>
      <c r="O69" s="630"/>
      <c r="P69" s="253"/>
      <c r="Q69" s="173"/>
      <c r="R69" s="173"/>
      <c r="S69" s="491"/>
      <c r="T69" s="234"/>
      <c r="U69" s="172"/>
      <c r="V69" s="172"/>
      <c r="W69" s="236"/>
      <c r="X69" s="14" t="s">
        <v>50</v>
      </c>
      <c r="Y69" s="7"/>
      <c r="Z69" s="899"/>
      <c r="AA69" s="924"/>
      <c r="AB69" s="932"/>
      <c r="AC69" s="924"/>
      <c r="AD69" s="924"/>
      <c r="AE69" s="960"/>
      <c r="AF69" s="873"/>
      <c r="AG69" s="849"/>
      <c r="AH69" s="710"/>
      <c r="AI69" s="682">
        <f t="shared" si="15"/>
        <v>0</v>
      </c>
      <c r="AJ69" s="683">
        <f t="shared" si="16"/>
        <v>0</v>
      </c>
      <c r="AK69" s="694"/>
      <c r="AL69" s="688">
        <f t="shared" si="14"/>
        <v>0</v>
      </c>
      <c r="AM69" s="15"/>
      <c r="AO69" s="1417"/>
    </row>
    <row r="70" spans="1:41" ht="16" thickBot="1" x14ac:dyDescent="0.4">
      <c r="A70" s="1422"/>
      <c r="B70" s="1424"/>
      <c r="C70" s="1427"/>
      <c r="D70" s="1427"/>
      <c r="E70" s="1424"/>
      <c r="F70" s="1429"/>
      <c r="G70" s="1447"/>
      <c r="H70" s="234"/>
      <c r="I70" s="172"/>
      <c r="J70" s="173"/>
      <c r="K70" s="630"/>
      <c r="L70" s="253"/>
      <c r="M70" s="173"/>
      <c r="N70" s="173"/>
      <c r="O70" s="630"/>
      <c r="P70" s="253"/>
      <c r="Q70" s="173"/>
      <c r="R70" s="173"/>
      <c r="S70" s="491"/>
      <c r="T70" s="234"/>
      <c r="U70" s="172"/>
      <c r="V70" s="172"/>
      <c r="W70" s="236"/>
      <c r="X70" s="14" t="s">
        <v>51</v>
      </c>
      <c r="Y70" s="7"/>
      <c r="Z70" s="899"/>
      <c r="AA70" s="924"/>
      <c r="AB70" s="932"/>
      <c r="AC70" s="924"/>
      <c r="AD70" s="924"/>
      <c r="AE70" s="960"/>
      <c r="AF70" s="873"/>
      <c r="AG70" s="849"/>
      <c r="AH70" s="710"/>
      <c r="AI70" s="682">
        <f t="shared" si="15"/>
        <v>0</v>
      </c>
      <c r="AJ70" s="683">
        <f t="shared" si="16"/>
        <v>0</v>
      </c>
      <c r="AK70" s="694"/>
      <c r="AL70" s="688">
        <f t="shared" si="14"/>
        <v>0</v>
      </c>
      <c r="AM70" s="15"/>
      <c r="AO70" s="1417"/>
    </row>
    <row r="71" spans="1:41" ht="16" thickBot="1" x14ac:dyDescent="0.4">
      <c r="A71" s="1422"/>
      <c r="B71" s="1424"/>
      <c r="C71" s="1427"/>
      <c r="D71" s="1427"/>
      <c r="E71" s="1424"/>
      <c r="F71" s="1429"/>
      <c r="G71" s="1447"/>
      <c r="H71" s="234"/>
      <c r="I71" s="172"/>
      <c r="J71" s="173"/>
      <c r="K71" s="630"/>
      <c r="L71" s="253"/>
      <c r="M71" s="173"/>
      <c r="N71" s="173"/>
      <c r="O71" s="630"/>
      <c r="P71" s="253"/>
      <c r="Q71" s="173"/>
      <c r="R71" s="173"/>
      <c r="S71" s="491"/>
      <c r="T71" s="234"/>
      <c r="U71" s="172"/>
      <c r="V71" s="172"/>
      <c r="W71" s="236"/>
      <c r="X71" s="14" t="s">
        <v>52</v>
      </c>
      <c r="Y71" s="7"/>
      <c r="Z71" s="899"/>
      <c r="AA71" s="924"/>
      <c r="AB71" s="932"/>
      <c r="AC71" s="924"/>
      <c r="AD71" s="924"/>
      <c r="AE71" s="960"/>
      <c r="AF71" s="873"/>
      <c r="AG71" s="849"/>
      <c r="AH71" s="710"/>
      <c r="AI71" s="682">
        <f t="shared" si="15"/>
        <v>0</v>
      </c>
      <c r="AJ71" s="683">
        <f t="shared" si="16"/>
        <v>0</v>
      </c>
      <c r="AK71" s="694"/>
      <c r="AL71" s="688">
        <f t="shared" si="14"/>
        <v>0</v>
      </c>
      <c r="AM71" s="15"/>
      <c r="AO71" s="1417"/>
    </row>
    <row r="72" spans="1:41" ht="16" thickBot="1" x14ac:dyDescent="0.4">
      <c r="A72" s="1422"/>
      <c r="B72" s="1425"/>
      <c r="C72" s="1427"/>
      <c r="D72" s="1427"/>
      <c r="E72" s="1424"/>
      <c r="F72" s="1429"/>
      <c r="G72" s="1448"/>
      <c r="H72" s="234"/>
      <c r="I72" s="172"/>
      <c r="J72" s="173"/>
      <c r="K72" s="630"/>
      <c r="L72" s="253"/>
      <c r="M72" s="173"/>
      <c r="N72" s="173"/>
      <c r="O72" s="630"/>
      <c r="P72" s="253"/>
      <c r="Q72" s="173"/>
      <c r="R72" s="173"/>
      <c r="S72" s="491"/>
      <c r="T72" s="234"/>
      <c r="U72" s="172"/>
      <c r="V72" s="172"/>
      <c r="W72" s="236"/>
      <c r="X72" s="834" t="s">
        <v>53</v>
      </c>
      <c r="Y72" s="268"/>
      <c r="Z72" s="900"/>
      <c r="AA72" s="921"/>
      <c r="AB72" s="933"/>
      <c r="AC72" s="926"/>
      <c r="AD72" s="926"/>
      <c r="AE72" s="961"/>
      <c r="AF72" s="874"/>
      <c r="AG72" s="850"/>
      <c r="AH72" s="711"/>
      <c r="AI72" s="682">
        <f t="shared" si="15"/>
        <v>0</v>
      </c>
      <c r="AJ72" s="683">
        <f t="shared" si="16"/>
        <v>0</v>
      </c>
      <c r="AK72" s="695"/>
      <c r="AL72" s="691">
        <f t="shared" si="14"/>
        <v>0</v>
      </c>
      <c r="AM72" s="15"/>
      <c r="AO72" s="1417"/>
    </row>
    <row r="73" spans="1:41" ht="16" thickBot="1" x14ac:dyDescent="0.4">
      <c r="A73" s="1422"/>
      <c r="B73" s="1423" t="s">
        <v>63</v>
      </c>
      <c r="C73" s="1427"/>
      <c r="D73" s="1427"/>
      <c r="E73" s="1424"/>
      <c r="F73" s="1429"/>
      <c r="G73" s="1446" t="s">
        <v>10</v>
      </c>
      <c r="H73" s="234"/>
      <c r="I73" s="172"/>
      <c r="J73" s="172"/>
      <c r="K73" s="491"/>
      <c r="L73" s="367"/>
      <c r="M73" s="368"/>
      <c r="N73" s="368"/>
      <c r="O73" s="636"/>
      <c r="P73" s="620"/>
      <c r="Q73" s="374"/>
      <c r="R73" s="173"/>
      <c r="S73" s="491"/>
      <c r="T73" s="234"/>
      <c r="U73" s="172"/>
      <c r="V73" s="172"/>
      <c r="W73" s="236"/>
      <c r="X73" s="833" t="s">
        <v>47</v>
      </c>
      <c r="Y73" s="492"/>
      <c r="Z73" s="898"/>
      <c r="AA73" s="925"/>
      <c r="AB73" s="872"/>
      <c r="AC73" s="925"/>
      <c r="AD73" s="925"/>
      <c r="AE73" s="962"/>
      <c r="AF73" s="872"/>
      <c r="AG73" s="848"/>
      <c r="AH73" s="712"/>
      <c r="AI73" s="682">
        <f t="shared" si="15"/>
        <v>0</v>
      </c>
      <c r="AJ73" s="683">
        <f t="shared" si="16"/>
        <v>0</v>
      </c>
      <c r="AK73" s="693"/>
      <c r="AL73" s="685">
        <f t="shared" si="14"/>
        <v>0</v>
      </c>
      <c r="AM73" s="15"/>
      <c r="AO73" s="1417"/>
    </row>
    <row r="74" spans="1:41" ht="16" thickBot="1" x14ac:dyDescent="0.4">
      <c r="A74" s="1422"/>
      <c r="B74" s="1424"/>
      <c r="C74" s="1427"/>
      <c r="D74" s="1427"/>
      <c r="E74" s="1424"/>
      <c r="F74" s="1429"/>
      <c r="G74" s="1447"/>
      <c r="H74" s="234"/>
      <c r="I74" s="172"/>
      <c r="J74" s="172"/>
      <c r="K74" s="491"/>
      <c r="L74" s="367"/>
      <c r="M74" s="368"/>
      <c r="N74" s="368"/>
      <c r="O74" s="636"/>
      <c r="P74" s="620"/>
      <c r="Q74" s="374"/>
      <c r="R74" s="173"/>
      <c r="S74" s="491"/>
      <c r="T74" s="234"/>
      <c r="U74" s="172"/>
      <c r="V74" s="172"/>
      <c r="W74" s="236"/>
      <c r="X74" s="14" t="s">
        <v>48</v>
      </c>
      <c r="Y74" s="7"/>
      <c r="Z74" s="899"/>
      <c r="AA74" s="924"/>
      <c r="AB74" s="879"/>
      <c r="AC74" s="925">
        <v>2822.9700000000003</v>
      </c>
      <c r="AD74" s="986">
        <v>2822.9700000000003</v>
      </c>
      <c r="AE74" s="960"/>
      <c r="AF74" s="879"/>
      <c r="AG74" s="855"/>
      <c r="AH74" s="710"/>
      <c r="AI74" s="682">
        <f t="shared" ref="AI74:AI91" si="17">AB74+AD74+AF74+AH74</f>
        <v>2822.9700000000003</v>
      </c>
      <c r="AJ74" s="683">
        <f t="shared" ref="AJ74:AJ91" si="18">AA74+AC74+AE74+AG74</f>
        <v>2822.9700000000003</v>
      </c>
      <c r="AK74" s="694"/>
      <c r="AL74" s="688">
        <f t="shared" si="14"/>
        <v>2822.9700000000003</v>
      </c>
      <c r="AM74" s="15"/>
      <c r="AO74" s="1417"/>
    </row>
    <row r="75" spans="1:41" ht="26.5" thickBot="1" x14ac:dyDescent="0.4">
      <c r="A75" s="1422"/>
      <c r="B75" s="1424"/>
      <c r="C75" s="1427"/>
      <c r="D75" s="1427"/>
      <c r="E75" s="1424"/>
      <c r="F75" s="1429"/>
      <c r="G75" s="1447"/>
      <c r="H75" s="234"/>
      <c r="I75" s="172"/>
      <c r="J75" s="172"/>
      <c r="K75" s="491"/>
      <c r="L75" s="234"/>
      <c r="M75" s="172"/>
      <c r="N75" s="172"/>
      <c r="O75" s="491"/>
      <c r="P75" s="253"/>
      <c r="Q75" s="173"/>
      <c r="R75" s="173"/>
      <c r="S75" s="491"/>
      <c r="T75" s="234"/>
      <c r="U75" s="172"/>
      <c r="V75" s="172"/>
      <c r="W75" s="236"/>
      <c r="X75" s="14" t="s">
        <v>49</v>
      </c>
      <c r="Y75" s="7"/>
      <c r="Z75" s="899"/>
      <c r="AA75" s="924"/>
      <c r="AB75" s="879"/>
      <c r="AC75" s="924"/>
      <c r="AD75" s="924"/>
      <c r="AE75" s="960"/>
      <c r="AF75" s="879"/>
      <c r="AG75" s="855"/>
      <c r="AH75" s="710"/>
      <c r="AI75" s="682">
        <f t="shared" si="17"/>
        <v>0</v>
      </c>
      <c r="AJ75" s="683">
        <f t="shared" si="18"/>
        <v>0</v>
      </c>
      <c r="AK75" s="694"/>
      <c r="AL75" s="688">
        <f t="shared" si="14"/>
        <v>0</v>
      </c>
      <c r="AM75" s="15"/>
      <c r="AO75" s="1417"/>
    </row>
    <row r="76" spans="1:41" ht="16" thickBot="1" x14ac:dyDescent="0.4">
      <c r="A76" s="1422"/>
      <c r="B76" s="1424"/>
      <c r="C76" s="1427"/>
      <c r="D76" s="1427"/>
      <c r="E76" s="1424"/>
      <c r="F76" s="1429"/>
      <c r="G76" s="1447"/>
      <c r="H76" s="234"/>
      <c r="I76" s="172"/>
      <c r="J76" s="172"/>
      <c r="K76" s="491"/>
      <c r="L76" s="234"/>
      <c r="M76" s="172"/>
      <c r="N76" s="172"/>
      <c r="O76" s="491"/>
      <c r="P76" s="253"/>
      <c r="Q76" s="173"/>
      <c r="R76" s="173"/>
      <c r="S76" s="491"/>
      <c r="T76" s="234"/>
      <c r="U76" s="172"/>
      <c r="V76" s="172"/>
      <c r="W76" s="236"/>
      <c r="X76" s="14" t="s">
        <v>50</v>
      </c>
      <c r="Y76" s="7"/>
      <c r="Z76" s="899"/>
      <c r="AA76" s="924"/>
      <c r="AB76" s="932"/>
      <c r="AC76" s="924"/>
      <c r="AD76" s="924"/>
      <c r="AE76" s="960"/>
      <c r="AF76" s="873"/>
      <c r="AG76" s="849"/>
      <c r="AH76" s="710"/>
      <c r="AI76" s="682">
        <f t="shared" si="17"/>
        <v>0</v>
      </c>
      <c r="AJ76" s="683">
        <f t="shared" si="18"/>
        <v>0</v>
      </c>
      <c r="AK76" s="694"/>
      <c r="AL76" s="688">
        <f t="shared" si="14"/>
        <v>0</v>
      </c>
      <c r="AM76" s="15"/>
      <c r="AO76" s="1417"/>
    </row>
    <row r="77" spans="1:41" ht="16" thickBot="1" x14ac:dyDescent="0.4">
      <c r="A77" s="1422"/>
      <c r="B77" s="1424"/>
      <c r="C77" s="1427"/>
      <c r="D77" s="1427"/>
      <c r="E77" s="1424"/>
      <c r="F77" s="1429"/>
      <c r="G77" s="1447"/>
      <c r="H77" s="234"/>
      <c r="I77" s="172"/>
      <c r="J77" s="172"/>
      <c r="K77" s="491"/>
      <c r="L77" s="234"/>
      <c r="M77" s="172"/>
      <c r="N77" s="172"/>
      <c r="O77" s="491"/>
      <c r="P77" s="253"/>
      <c r="Q77" s="173"/>
      <c r="R77" s="173"/>
      <c r="S77" s="491"/>
      <c r="T77" s="234"/>
      <c r="U77" s="172"/>
      <c r="V77" s="172"/>
      <c r="W77" s="236"/>
      <c r="X77" s="14" t="s">
        <v>51</v>
      </c>
      <c r="Y77" s="7"/>
      <c r="Z77" s="899"/>
      <c r="AA77" s="924"/>
      <c r="AB77" s="932"/>
      <c r="AC77" s="924"/>
      <c r="AD77" s="924"/>
      <c r="AE77" s="960"/>
      <c r="AF77" s="873"/>
      <c r="AG77" s="849"/>
      <c r="AH77" s="710"/>
      <c r="AI77" s="682">
        <f t="shared" si="17"/>
        <v>0</v>
      </c>
      <c r="AJ77" s="683">
        <f t="shared" si="18"/>
        <v>0</v>
      </c>
      <c r="AK77" s="694"/>
      <c r="AL77" s="688">
        <f t="shared" si="14"/>
        <v>0</v>
      </c>
      <c r="AM77" s="15"/>
      <c r="AO77" s="1417"/>
    </row>
    <row r="78" spans="1:41" ht="16" thickBot="1" x14ac:dyDescent="0.4">
      <c r="A78" s="1422"/>
      <c r="B78" s="1424"/>
      <c r="C78" s="1427"/>
      <c r="D78" s="1427"/>
      <c r="E78" s="1424"/>
      <c r="F78" s="1429"/>
      <c r="G78" s="1447"/>
      <c r="H78" s="234"/>
      <c r="I78" s="172"/>
      <c r="J78" s="172"/>
      <c r="K78" s="491"/>
      <c r="L78" s="234"/>
      <c r="M78" s="172"/>
      <c r="N78" s="172"/>
      <c r="O78" s="491"/>
      <c r="P78" s="253"/>
      <c r="Q78" s="173"/>
      <c r="R78" s="173"/>
      <c r="S78" s="491"/>
      <c r="T78" s="234"/>
      <c r="U78" s="172"/>
      <c r="V78" s="172"/>
      <c r="W78" s="236"/>
      <c r="X78" s="14" t="s">
        <v>52</v>
      </c>
      <c r="Y78" s="7"/>
      <c r="Z78" s="899"/>
      <c r="AA78" s="924"/>
      <c r="AB78" s="932"/>
      <c r="AC78" s="924"/>
      <c r="AD78" s="924"/>
      <c r="AE78" s="960"/>
      <c r="AF78" s="873"/>
      <c r="AG78" s="849"/>
      <c r="AH78" s="710"/>
      <c r="AI78" s="682">
        <f t="shared" si="17"/>
        <v>0</v>
      </c>
      <c r="AJ78" s="683">
        <f t="shared" si="18"/>
        <v>0</v>
      </c>
      <c r="AK78" s="694"/>
      <c r="AL78" s="688">
        <f t="shared" si="14"/>
        <v>0</v>
      </c>
      <c r="AM78" s="15"/>
      <c r="AO78" s="1417"/>
    </row>
    <row r="79" spans="1:41" ht="16" thickBot="1" x14ac:dyDescent="0.4">
      <c r="A79" s="1422"/>
      <c r="B79" s="1425"/>
      <c r="C79" s="1427"/>
      <c r="D79" s="1427"/>
      <c r="E79" s="1424"/>
      <c r="F79" s="1429"/>
      <c r="G79" s="1448"/>
      <c r="H79" s="234"/>
      <c r="I79" s="172"/>
      <c r="J79" s="172"/>
      <c r="K79" s="491"/>
      <c r="L79" s="234"/>
      <c r="M79" s="172"/>
      <c r="N79" s="172"/>
      <c r="O79" s="491"/>
      <c r="P79" s="253"/>
      <c r="Q79" s="173"/>
      <c r="R79" s="173"/>
      <c r="S79" s="491"/>
      <c r="T79" s="234"/>
      <c r="U79" s="172"/>
      <c r="V79" s="172"/>
      <c r="W79" s="236"/>
      <c r="X79" s="834" t="s">
        <v>53</v>
      </c>
      <c r="Y79" s="268"/>
      <c r="Z79" s="900"/>
      <c r="AA79" s="921"/>
      <c r="AB79" s="933"/>
      <c r="AC79" s="926"/>
      <c r="AD79" s="926"/>
      <c r="AE79" s="961"/>
      <c r="AF79" s="874"/>
      <c r="AG79" s="850"/>
      <c r="AH79" s="711"/>
      <c r="AI79" s="682">
        <f t="shared" si="17"/>
        <v>0</v>
      </c>
      <c r="AJ79" s="683">
        <f t="shared" si="18"/>
        <v>0</v>
      </c>
      <c r="AK79" s="695"/>
      <c r="AL79" s="691">
        <f t="shared" si="14"/>
        <v>0</v>
      </c>
      <c r="AM79" s="15"/>
      <c r="AO79" s="1417"/>
    </row>
    <row r="80" spans="1:41" ht="16" thickBot="1" x14ac:dyDescent="0.4">
      <c r="A80" s="1422"/>
      <c r="B80" s="1423" t="s">
        <v>64</v>
      </c>
      <c r="C80" s="1427"/>
      <c r="D80" s="1427"/>
      <c r="E80" s="1424"/>
      <c r="F80" s="1429"/>
      <c r="G80" s="1446" t="s">
        <v>10</v>
      </c>
      <c r="H80" s="234"/>
      <c r="I80" s="172"/>
      <c r="J80" s="172"/>
      <c r="K80" s="491"/>
      <c r="L80" s="234"/>
      <c r="M80" s="172"/>
      <c r="N80" s="172"/>
      <c r="O80" s="491"/>
      <c r="P80" s="253"/>
      <c r="Q80" s="173"/>
      <c r="R80" s="173"/>
      <c r="S80" s="491"/>
      <c r="T80" s="234"/>
      <c r="U80" s="172"/>
      <c r="V80" s="172"/>
      <c r="W80" s="236"/>
      <c r="X80" s="833" t="s">
        <v>47</v>
      </c>
      <c r="Y80" s="492"/>
      <c r="Z80" s="898"/>
      <c r="AA80" s="925"/>
      <c r="AB80" s="872"/>
      <c r="AC80" s="925"/>
      <c r="AD80" s="925"/>
      <c r="AE80" s="962"/>
      <c r="AF80" s="872"/>
      <c r="AG80" s="848"/>
      <c r="AH80" s="712"/>
      <c r="AI80" s="682">
        <f t="shared" si="17"/>
        <v>0</v>
      </c>
      <c r="AJ80" s="683">
        <f t="shared" si="18"/>
        <v>0</v>
      </c>
      <c r="AK80" s="693"/>
      <c r="AL80" s="685">
        <f t="shared" si="14"/>
        <v>0</v>
      </c>
      <c r="AM80" s="15"/>
      <c r="AO80" s="1417"/>
    </row>
    <row r="81" spans="1:41" ht="16" thickBot="1" x14ac:dyDescent="0.4">
      <c r="A81" s="1422"/>
      <c r="B81" s="1424"/>
      <c r="C81" s="1427"/>
      <c r="D81" s="1427"/>
      <c r="E81" s="1424"/>
      <c r="F81" s="1429"/>
      <c r="G81" s="1447"/>
      <c r="H81" s="234"/>
      <c r="I81" s="172"/>
      <c r="J81" s="172"/>
      <c r="K81" s="491"/>
      <c r="L81" s="367"/>
      <c r="M81" s="368"/>
      <c r="N81" s="368"/>
      <c r="O81" s="636"/>
      <c r="P81" s="253"/>
      <c r="Q81" s="173"/>
      <c r="R81" s="173"/>
      <c r="S81" s="491"/>
      <c r="T81" s="234"/>
      <c r="U81" s="172"/>
      <c r="V81" s="172"/>
      <c r="W81" s="236"/>
      <c r="X81" s="14" t="s">
        <v>48</v>
      </c>
      <c r="Y81" s="7"/>
      <c r="Z81" s="899"/>
      <c r="AA81" s="924"/>
      <c r="AB81" s="879"/>
      <c r="AC81" s="924"/>
      <c r="AD81" s="924"/>
      <c r="AE81" s="960">
        <v>2500</v>
      </c>
      <c r="AF81" s="879"/>
      <c r="AG81" s="855"/>
      <c r="AH81" s="710"/>
      <c r="AI81" s="682">
        <f t="shared" si="17"/>
        <v>0</v>
      </c>
      <c r="AJ81" s="683">
        <f t="shared" si="18"/>
        <v>2500</v>
      </c>
      <c r="AK81" s="694"/>
      <c r="AL81" s="688">
        <f t="shared" si="14"/>
        <v>2500</v>
      </c>
      <c r="AM81" s="15"/>
      <c r="AO81" s="1417"/>
    </row>
    <row r="82" spans="1:41" ht="26.5" thickBot="1" x14ac:dyDescent="0.4">
      <c r="A82" s="1422"/>
      <c r="B82" s="1424"/>
      <c r="C82" s="1427"/>
      <c r="D82" s="1427"/>
      <c r="E82" s="1424"/>
      <c r="F82" s="1429"/>
      <c r="G82" s="1447"/>
      <c r="H82" s="234"/>
      <c r="I82" s="172"/>
      <c r="J82" s="172"/>
      <c r="K82" s="491"/>
      <c r="L82" s="234"/>
      <c r="M82" s="172"/>
      <c r="N82" s="172"/>
      <c r="O82" s="491"/>
      <c r="P82" s="253"/>
      <c r="Q82" s="173"/>
      <c r="R82" s="173"/>
      <c r="S82" s="491"/>
      <c r="T82" s="234"/>
      <c r="U82" s="172"/>
      <c r="V82" s="172"/>
      <c r="W82" s="236"/>
      <c r="X82" s="14" t="s">
        <v>49</v>
      </c>
      <c r="Y82" s="7"/>
      <c r="Z82" s="899"/>
      <c r="AA82" s="924"/>
      <c r="AB82" s="879"/>
      <c r="AC82" s="924"/>
      <c r="AD82" s="924"/>
      <c r="AE82" s="960"/>
      <c r="AF82" s="879"/>
      <c r="AG82" s="855"/>
      <c r="AH82" s="710"/>
      <c r="AI82" s="682">
        <f t="shared" si="17"/>
        <v>0</v>
      </c>
      <c r="AJ82" s="683">
        <f t="shared" si="18"/>
        <v>0</v>
      </c>
      <c r="AK82" s="694"/>
      <c r="AL82" s="688">
        <f t="shared" si="14"/>
        <v>0</v>
      </c>
      <c r="AM82" s="15"/>
      <c r="AO82" s="1417"/>
    </row>
    <row r="83" spans="1:41" ht="16" thickBot="1" x14ac:dyDescent="0.4">
      <c r="A83" s="1422"/>
      <c r="B83" s="1424"/>
      <c r="C83" s="1427"/>
      <c r="D83" s="1427"/>
      <c r="E83" s="1424"/>
      <c r="F83" s="1429"/>
      <c r="G83" s="1447"/>
      <c r="H83" s="234"/>
      <c r="I83" s="172"/>
      <c r="J83" s="172"/>
      <c r="K83" s="491"/>
      <c r="L83" s="234"/>
      <c r="M83" s="172"/>
      <c r="N83" s="172"/>
      <c r="O83" s="491"/>
      <c r="P83" s="253"/>
      <c r="Q83" s="173"/>
      <c r="R83" s="173"/>
      <c r="S83" s="491"/>
      <c r="T83" s="234"/>
      <c r="U83" s="172"/>
      <c r="V83" s="172"/>
      <c r="W83" s="236"/>
      <c r="X83" s="14" t="s">
        <v>50</v>
      </c>
      <c r="Y83" s="7"/>
      <c r="Z83" s="899"/>
      <c r="AA83" s="924"/>
      <c r="AB83" s="932"/>
      <c r="AC83" s="924"/>
      <c r="AD83" s="924"/>
      <c r="AE83" s="960"/>
      <c r="AF83" s="873"/>
      <c r="AG83" s="849"/>
      <c r="AH83" s="710"/>
      <c r="AI83" s="682">
        <f t="shared" si="17"/>
        <v>0</v>
      </c>
      <c r="AJ83" s="683">
        <f t="shared" si="18"/>
        <v>0</v>
      </c>
      <c r="AK83" s="694"/>
      <c r="AL83" s="688">
        <f t="shared" si="14"/>
        <v>0</v>
      </c>
      <c r="AM83" s="15"/>
      <c r="AO83" s="1417"/>
    </row>
    <row r="84" spans="1:41" ht="16" thickBot="1" x14ac:dyDescent="0.4">
      <c r="A84" s="1422"/>
      <c r="B84" s="1424"/>
      <c r="C84" s="1427"/>
      <c r="D84" s="1427"/>
      <c r="E84" s="1424"/>
      <c r="F84" s="1429"/>
      <c r="G84" s="1447"/>
      <c r="H84" s="234"/>
      <c r="I84" s="172"/>
      <c r="J84" s="172"/>
      <c r="K84" s="491"/>
      <c r="L84" s="367"/>
      <c r="M84" s="368"/>
      <c r="N84" s="368"/>
      <c r="O84" s="636"/>
      <c r="P84" s="251"/>
      <c r="Q84" s="174"/>
      <c r="R84" s="174"/>
      <c r="S84" s="664"/>
      <c r="T84" s="234"/>
      <c r="U84" s="172"/>
      <c r="V84" s="172"/>
      <c r="W84" s="236"/>
      <c r="X84" s="14" t="s">
        <v>51</v>
      </c>
      <c r="Y84" s="7"/>
      <c r="Z84" s="899"/>
      <c r="AA84" s="924"/>
      <c r="AB84" s="932"/>
      <c r="AC84" s="924"/>
      <c r="AD84" s="924"/>
      <c r="AE84" s="960">
        <v>2500</v>
      </c>
      <c r="AF84" s="873"/>
      <c r="AG84" s="849"/>
      <c r="AH84" s="710"/>
      <c r="AI84" s="682">
        <f t="shared" si="17"/>
        <v>0</v>
      </c>
      <c r="AJ84" s="683">
        <f t="shared" si="18"/>
        <v>2500</v>
      </c>
      <c r="AK84" s="694"/>
      <c r="AL84" s="688">
        <f t="shared" si="14"/>
        <v>2500</v>
      </c>
      <c r="AM84" s="15"/>
      <c r="AO84" s="1417"/>
    </row>
    <row r="85" spans="1:41" ht="16" thickBot="1" x14ac:dyDescent="0.4">
      <c r="A85" s="1422"/>
      <c r="B85" s="1424"/>
      <c r="C85" s="1427"/>
      <c r="D85" s="1427"/>
      <c r="E85" s="1424"/>
      <c r="F85" s="1429"/>
      <c r="G85" s="1447"/>
      <c r="H85" s="234"/>
      <c r="I85" s="172"/>
      <c r="J85" s="172"/>
      <c r="K85" s="491"/>
      <c r="L85" s="234"/>
      <c r="M85" s="172"/>
      <c r="N85" s="172"/>
      <c r="O85" s="491"/>
      <c r="P85" s="253"/>
      <c r="Q85" s="173"/>
      <c r="R85" s="173"/>
      <c r="S85" s="491"/>
      <c r="T85" s="234"/>
      <c r="U85" s="172"/>
      <c r="V85" s="172"/>
      <c r="W85" s="236"/>
      <c r="X85" s="14" t="s">
        <v>52</v>
      </c>
      <c r="Y85" s="7"/>
      <c r="Z85" s="899"/>
      <c r="AA85" s="924"/>
      <c r="AB85" s="932"/>
      <c r="AC85" s="924"/>
      <c r="AD85" s="924"/>
      <c r="AE85" s="960"/>
      <c r="AF85" s="873"/>
      <c r="AG85" s="849"/>
      <c r="AH85" s="710"/>
      <c r="AI85" s="682">
        <f t="shared" si="17"/>
        <v>0</v>
      </c>
      <c r="AJ85" s="683">
        <f t="shared" si="18"/>
        <v>0</v>
      </c>
      <c r="AK85" s="694"/>
      <c r="AL85" s="688">
        <f t="shared" si="14"/>
        <v>0</v>
      </c>
      <c r="AM85" s="15"/>
      <c r="AO85" s="1417"/>
    </row>
    <row r="86" spans="1:41" ht="16" thickBot="1" x14ac:dyDescent="0.4">
      <c r="A86" s="1422"/>
      <c r="B86" s="1425"/>
      <c r="C86" s="1427"/>
      <c r="D86" s="1427"/>
      <c r="E86" s="1424"/>
      <c r="F86" s="1429"/>
      <c r="G86" s="1448"/>
      <c r="H86" s="234"/>
      <c r="I86" s="172"/>
      <c r="J86" s="172"/>
      <c r="K86" s="491"/>
      <c r="L86" s="234"/>
      <c r="M86" s="172"/>
      <c r="N86" s="172"/>
      <c r="O86" s="491"/>
      <c r="P86" s="253"/>
      <c r="Q86" s="173"/>
      <c r="R86" s="173"/>
      <c r="S86" s="491"/>
      <c r="T86" s="234"/>
      <c r="U86" s="172"/>
      <c r="V86" s="172"/>
      <c r="W86" s="236"/>
      <c r="X86" s="834" t="s">
        <v>53</v>
      </c>
      <c r="Y86" s="268"/>
      <c r="Z86" s="900"/>
      <c r="AA86" s="926"/>
      <c r="AB86" s="933"/>
      <c r="AC86" s="926"/>
      <c r="AD86" s="926"/>
      <c r="AE86" s="961"/>
      <c r="AF86" s="874"/>
      <c r="AG86" s="850"/>
      <c r="AH86" s="711"/>
      <c r="AI86" s="682">
        <f t="shared" si="17"/>
        <v>0</v>
      </c>
      <c r="AJ86" s="683">
        <f t="shared" si="18"/>
        <v>0</v>
      </c>
      <c r="AK86" s="695"/>
      <c r="AL86" s="691">
        <f t="shared" si="14"/>
        <v>0</v>
      </c>
      <c r="AM86" s="15"/>
      <c r="AO86" s="1417"/>
    </row>
    <row r="87" spans="1:41" ht="16" thickBot="1" x14ac:dyDescent="0.4">
      <c r="A87" s="1422"/>
      <c r="B87" s="1423" t="s">
        <v>65</v>
      </c>
      <c r="C87" s="1427"/>
      <c r="D87" s="1427"/>
      <c r="E87" s="1424"/>
      <c r="F87" s="1429"/>
      <c r="G87" s="1446" t="s">
        <v>10</v>
      </c>
      <c r="H87" s="234"/>
      <c r="I87" s="172"/>
      <c r="J87" s="172"/>
      <c r="K87" s="491"/>
      <c r="L87" s="234"/>
      <c r="M87" s="172"/>
      <c r="N87" s="172"/>
      <c r="O87" s="491"/>
      <c r="P87" s="234"/>
      <c r="Q87" s="172"/>
      <c r="R87" s="173"/>
      <c r="S87" s="491"/>
      <c r="T87" s="234"/>
      <c r="U87" s="172"/>
      <c r="V87" s="172"/>
      <c r="W87" s="236"/>
      <c r="X87" s="833" t="s">
        <v>47</v>
      </c>
      <c r="Y87" s="492"/>
      <c r="Z87" s="898"/>
      <c r="AA87" s="925"/>
      <c r="AB87" s="872"/>
      <c r="AC87" s="925"/>
      <c r="AD87" s="925"/>
      <c r="AE87" s="962"/>
      <c r="AF87" s="872"/>
      <c r="AG87" s="848"/>
      <c r="AH87" s="712"/>
      <c r="AI87" s="682">
        <f t="shared" si="17"/>
        <v>0</v>
      </c>
      <c r="AJ87" s="683">
        <f t="shared" si="18"/>
        <v>0</v>
      </c>
      <c r="AK87" s="693"/>
      <c r="AL87" s="685">
        <f t="shared" si="14"/>
        <v>0</v>
      </c>
      <c r="AM87" s="15"/>
      <c r="AO87" s="1417"/>
    </row>
    <row r="88" spans="1:41" ht="16" thickBot="1" x14ac:dyDescent="0.4">
      <c r="A88" s="1422"/>
      <c r="B88" s="1424"/>
      <c r="C88" s="1427"/>
      <c r="D88" s="1427"/>
      <c r="E88" s="1424"/>
      <c r="F88" s="1429"/>
      <c r="G88" s="1447"/>
      <c r="H88" s="234"/>
      <c r="I88" s="172"/>
      <c r="J88" s="172"/>
      <c r="K88" s="491"/>
      <c r="L88" s="234"/>
      <c r="M88" s="172"/>
      <c r="N88" s="172"/>
      <c r="O88" s="491"/>
      <c r="P88" s="234"/>
      <c r="Q88" s="172"/>
      <c r="R88" s="173"/>
      <c r="S88" s="491"/>
      <c r="T88" s="234"/>
      <c r="U88" s="172"/>
      <c r="V88" s="172"/>
      <c r="W88" s="236"/>
      <c r="X88" s="14" t="s">
        <v>48</v>
      </c>
      <c r="Y88" s="7"/>
      <c r="Z88" s="899"/>
      <c r="AA88" s="924"/>
      <c r="AB88" s="879"/>
      <c r="AC88" s="924"/>
      <c r="AD88" s="924"/>
      <c r="AE88" s="960"/>
      <c r="AF88" s="879"/>
      <c r="AG88" s="855"/>
      <c r="AH88" s="710"/>
      <c r="AI88" s="682">
        <f t="shared" si="17"/>
        <v>0</v>
      </c>
      <c r="AJ88" s="683">
        <f t="shared" si="18"/>
        <v>0</v>
      </c>
      <c r="AK88" s="694"/>
      <c r="AL88" s="688">
        <f t="shared" si="14"/>
        <v>0</v>
      </c>
      <c r="AM88" s="15"/>
      <c r="AO88" s="1417"/>
    </row>
    <row r="89" spans="1:41" ht="26.5" thickBot="1" x14ac:dyDescent="0.4">
      <c r="A89" s="1422"/>
      <c r="B89" s="1424"/>
      <c r="C89" s="1427"/>
      <c r="D89" s="1427"/>
      <c r="E89" s="1424"/>
      <c r="F89" s="1429"/>
      <c r="G89" s="1447"/>
      <c r="H89" s="234"/>
      <c r="I89" s="172"/>
      <c r="J89" s="172"/>
      <c r="K89" s="491"/>
      <c r="L89" s="234"/>
      <c r="M89" s="172"/>
      <c r="N89" s="172"/>
      <c r="O89" s="491"/>
      <c r="P89" s="234"/>
      <c r="Q89" s="172"/>
      <c r="R89" s="173"/>
      <c r="S89" s="491"/>
      <c r="T89" s="234"/>
      <c r="U89" s="172"/>
      <c r="V89" s="172"/>
      <c r="W89" s="236"/>
      <c r="X89" s="14" t="s">
        <v>49</v>
      </c>
      <c r="Y89" s="7"/>
      <c r="Z89" s="899"/>
      <c r="AA89" s="924"/>
      <c r="AB89" s="879"/>
      <c r="AC89" s="924"/>
      <c r="AD89" s="924"/>
      <c r="AE89" s="960"/>
      <c r="AF89" s="879"/>
      <c r="AG89" s="855"/>
      <c r="AH89" s="710"/>
      <c r="AI89" s="682">
        <f t="shared" si="17"/>
        <v>0</v>
      </c>
      <c r="AJ89" s="683">
        <f t="shared" si="18"/>
        <v>0</v>
      </c>
      <c r="AK89" s="694"/>
      <c r="AL89" s="688">
        <f t="shared" si="14"/>
        <v>0</v>
      </c>
      <c r="AM89" s="15"/>
      <c r="AO89" s="1417"/>
    </row>
    <row r="90" spans="1:41" ht="16" thickBot="1" x14ac:dyDescent="0.4">
      <c r="A90" s="1422"/>
      <c r="B90" s="1424"/>
      <c r="C90" s="1427"/>
      <c r="D90" s="1427"/>
      <c r="E90" s="1424"/>
      <c r="F90" s="1429"/>
      <c r="G90" s="1447"/>
      <c r="H90" s="234"/>
      <c r="I90" s="172"/>
      <c r="J90" s="172"/>
      <c r="K90" s="491"/>
      <c r="L90" s="234"/>
      <c r="M90" s="172"/>
      <c r="N90" s="172"/>
      <c r="O90" s="491"/>
      <c r="P90" s="234"/>
      <c r="Q90" s="172"/>
      <c r="R90" s="173"/>
      <c r="S90" s="491"/>
      <c r="T90" s="234"/>
      <c r="U90" s="172"/>
      <c r="V90" s="172"/>
      <c r="W90" s="236"/>
      <c r="X90" s="14" t="s">
        <v>50</v>
      </c>
      <c r="Y90" s="7"/>
      <c r="Z90" s="899"/>
      <c r="AA90" s="924"/>
      <c r="AB90" s="932"/>
      <c r="AC90" s="924"/>
      <c r="AD90" s="924"/>
      <c r="AE90" s="960"/>
      <c r="AF90" s="873"/>
      <c r="AG90" s="849"/>
      <c r="AH90" s="710"/>
      <c r="AI90" s="682">
        <f t="shared" si="17"/>
        <v>0</v>
      </c>
      <c r="AJ90" s="683">
        <f t="shared" si="18"/>
        <v>0</v>
      </c>
      <c r="AK90" s="694"/>
      <c r="AL90" s="688">
        <f t="shared" si="14"/>
        <v>0</v>
      </c>
      <c r="AM90" s="15"/>
      <c r="AO90" s="1417"/>
    </row>
    <row r="91" spans="1:41" ht="16" thickBot="1" x14ac:dyDescent="0.4">
      <c r="A91" s="1422"/>
      <c r="B91" s="1424"/>
      <c r="C91" s="1427"/>
      <c r="D91" s="1427"/>
      <c r="E91" s="1424"/>
      <c r="F91" s="1429"/>
      <c r="G91" s="1447"/>
      <c r="H91" s="234"/>
      <c r="I91" s="172"/>
      <c r="J91" s="172"/>
      <c r="K91" s="491"/>
      <c r="L91" s="234"/>
      <c r="M91" s="172"/>
      <c r="N91" s="172"/>
      <c r="O91" s="491"/>
      <c r="P91" s="234"/>
      <c r="Q91" s="172"/>
      <c r="R91" s="173"/>
      <c r="S91" s="491"/>
      <c r="T91" s="234"/>
      <c r="U91" s="172"/>
      <c r="V91" s="172"/>
      <c r="W91" s="236"/>
      <c r="X91" s="14" t="s">
        <v>51</v>
      </c>
      <c r="Y91" s="7"/>
      <c r="Z91" s="899"/>
      <c r="AA91" s="924"/>
      <c r="AB91" s="932"/>
      <c r="AC91" s="924"/>
      <c r="AD91" s="924"/>
      <c r="AE91" s="960"/>
      <c r="AF91" s="873"/>
      <c r="AG91" s="849"/>
      <c r="AH91" s="710"/>
      <c r="AI91" s="682">
        <f t="shared" si="17"/>
        <v>0</v>
      </c>
      <c r="AJ91" s="683">
        <f t="shared" si="18"/>
        <v>0</v>
      </c>
      <c r="AK91" s="694"/>
      <c r="AL91" s="688">
        <f t="shared" si="14"/>
        <v>0</v>
      </c>
      <c r="AM91" s="15"/>
      <c r="AO91" s="1417"/>
    </row>
    <row r="92" spans="1:41" ht="16" thickBot="1" x14ac:dyDescent="0.4">
      <c r="A92" s="1422"/>
      <c r="B92" s="1424"/>
      <c r="C92" s="1427"/>
      <c r="D92" s="1427"/>
      <c r="E92" s="1424"/>
      <c r="F92" s="1429"/>
      <c r="G92" s="1447"/>
      <c r="H92" s="234"/>
      <c r="I92" s="172"/>
      <c r="J92" s="172"/>
      <c r="K92" s="491"/>
      <c r="L92" s="234"/>
      <c r="M92" s="172"/>
      <c r="N92" s="172"/>
      <c r="O92" s="491"/>
      <c r="P92" s="234"/>
      <c r="Q92" s="172"/>
      <c r="R92" s="173"/>
      <c r="S92" s="491"/>
      <c r="T92" s="234"/>
      <c r="U92" s="172"/>
      <c r="V92" s="172"/>
      <c r="W92" s="236"/>
      <c r="X92" s="14" t="s">
        <v>52</v>
      </c>
      <c r="Y92" s="7"/>
      <c r="Z92" s="899"/>
      <c r="AA92" s="924"/>
      <c r="AB92" s="932"/>
      <c r="AC92" s="924"/>
      <c r="AD92" s="924"/>
      <c r="AE92" s="960"/>
      <c r="AF92" s="873"/>
      <c r="AG92" s="849"/>
      <c r="AH92" s="710"/>
      <c r="AI92" s="682">
        <f t="shared" ref="AI92:AI114" si="19">AB92+AD92+AF92+AH92</f>
        <v>0</v>
      </c>
      <c r="AJ92" s="683">
        <f t="shared" ref="AJ92:AJ114" si="20">AA92+AC92+AE92+AG92</f>
        <v>0</v>
      </c>
      <c r="AK92" s="694"/>
      <c r="AL92" s="688">
        <f t="shared" si="14"/>
        <v>0</v>
      </c>
      <c r="AM92" s="15"/>
      <c r="AO92" s="1417"/>
    </row>
    <row r="93" spans="1:41" ht="16" thickBot="1" x14ac:dyDescent="0.4">
      <c r="A93" s="1422"/>
      <c r="B93" s="1425"/>
      <c r="C93" s="1427"/>
      <c r="D93" s="1427"/>
      <c r="E93" s="1425"/>
      <c r="F93" s="1444"/>
      <c r="G93" s="1448"/>
      <c r="H93" s="234"/>
      <c r="I93" s="172"/>
      <c r="J93" s="172"/>
      <c r="K93" s="491"/>
      <c r="L93" s="234"/>
      <c r="M93" s="172"/>
      <c r="N93" s="172"/>
      <c r="O93" s="491"/>
      <c r="P93" s="234"/>
      <c r="Q93" s="172"/>
      <c r="R93" s="172"/>
      <c r="S93" s="491"/>
      <c r="T93" s="234"/>
      <c r="U93" s="172"/>
      <c r="V93" s="172"/>
      <c r="W93" s="236"/>
      <c r="X93" s="834" t="s">
        <v>53</v>
      </c>
      <c r="Y93" s="268"/>
      <c r="Z93" s="900"/>
      <c r="AA93" s="926"/>
      <c r="AB93" s="933"/>
      <c r="AC93" s="926"/>
      <c r="AD93" s="926"/>
      <c r="AE93" s="961"/>
      <c r="AF93" s="874"/>
      <c r="AG93" s="850"/>
      <c r="AH93" s="711"/>
      <c r="AI93" s="682">
        <f t="shared" si="19"/>
        <v>0</v>
      </c>
      <c r="AJ93" s="683">
        <f t="shared" si="20"/>
        <v>0</v>
      </c>
      <c r="AK93" s="695"/>
      <c r="AL93" s="691">
        <f t="shared" si="14"/>
        <v>0</v>
      </c>
      <c r="AM93" s="15"/>
      <c r="AO93" s="1417"/>
    </row>
    <row r="94" spans="1:41" ht="16" thickBot="1" x14ac:dyDescent="0.4">
      <c r="A94" s="1422"/>
      <c r="B94" s="1423" t="s">
        <v>66</v>
      </c>
      <c r="C94" s="1427"/>
      <c r="D94" s="1427"/>
      <c r="E94" s="169"/>
      <c r="F94" s="170"/>
      <c r="G94" s="1446" t="s">
        <v>10</v>
      </c>
      <c r="H94" s="234"/>
      <c r="I94" s="172"/>
      <c r="J94" s="172"/>
      <c r="K94" s="491"/>
      <c r="L94" s="251"/>
      <c r="M94" s="174"/>
      <c r="N94" s="174"/>
      <c r="O94" s="664"/>
      <c r="P94" s="234"/>
      <c r="Q94" s="172"/>
      <c r="R94" s="173"/>
      <c r="S94" s="491"/>
      <c r="T94" s="234"/>
      <c r="U94" s="172"/>
      <c r="V94" s="172"/>
      <c r="W94" s="236"/>
      <c r="X94" s="833" t="s">
        <v>47</v>
      </c>
      <c r="Y94" s="492"/>
      <c r="Z94" s="898"/>
      <c r="AA94" s="925"/>
      <c r="AB94" s="934"/>
      <c r="AC94" s="1197">
        <v>1928.99</v>
      </c>
      <c r="AD94" s="1197">
        <v>1928.99</v>
      </c>
      <c r="AE94" s="962"/>
      <c r="AF94" s="875"/>
      <c r="AG94" s="851"/>
      <c r="AH94" s="712"/>
      <c r="AI94" s="682">
        <f t="shared" si="19"/>
        <v>1928.99</v>
      </c>
      <c r="AJ94" s="683">
        <f t="shared" si="20"/>
        <v>1928.99</v>
      </c>
      <c r="AK94" s="693"/>
      <c r="AL94" s="685">
        <f t="shared" si="14"/>
        <v>1928.99</v>
      </c>
      <c r="AM94" s="15"/>
      <c r="AO94" s="1417"/>
    </row>
    <row r="95" spans="1:41" ht="16" thickBot="1" x14ac:dyDescent="0.4">
      <c r="A95" s="1422"/>
      <c r="B95" s="1424"/>
      <c r="C95" s="1427"/>
      <c r="D95" s="1427"/>
      <c r="E95" s="169"/>
      <c r="F95" s="170"/>
      <c r="G95" s="1447"/>
      <c r="H95" s="234"/>
      <c r="I95" s="172"/>
      <c r="J95" s="172"/>
      <c r="K95" s="491"/>
      <c r="L95" s="367"/>
      <c r="M95" s="368"/>
      <c r="N95" s="368"/>
      <c r="O95" s="636"/>
      <c r="P95" s="234"/>
      <c r="Q95" s="172"/>
      <c r="R95" s="173"/>
      <c r="S95" s="491"/>
      <c r="T95" s="234"/>
      <c r="U95" s="172"/>
      <c r="V95" s="172"/>
      <c r="W95" s="236"/>
      <c r="X95" s="14" t="s">
        <v>48</v>
      </c>
      <c r="Y95" s="7"/>
      <c r="Z95" s="899"/>
      <c r="AA95" s="924"/>
      <c r="AB95" s="932"/>
      <c r="AC95" s="924"/>
      <c r="AD95" s="924"/>
      <c r="AE95" s="960"/>
      <c r="AF95" s="873"/>
      <c r="AG95" s="849"/>
      <c r="AH95" s="710"/>
      <c r="AI95" s="682">
        <f t="shared" si="19"/>
        <v>0</v>
      </c>
      <c r="AJ95" s="683">
        <f t="shared" si="20"/>
        <v>0</v>
      </c>
      <c r="AK95" s="694"/>
      <c r="AL95" s="688">
        <f t="shared" si="14"/>
        <v>0</v>
      </c>
      <c r="AM95" s="15"/>
      <c r="AO95" s="1417"/>
    </row>
    <row r="96" spans="1:41" ht="26.5" thickBot="1" x14ac:dyDescent="0.4">
      <c r="A96" s="1422"/>
      <c r="B96" s="1424"/>
      <c r="C96" s="1427"/>
      <c r="D96" s="1427"/>
      <c r="E96" s="169"/>
      <c r="F96" s="170"/>
      <c r="G96" s="1447"/>
      <c r="H96" s="234"/>
      <c r="I96" s="172"/>
      <c r="J96" s="172"/>
      <c r="K96" s="491"/>
      <c r="L96" s="234"/>
      <c r="M96" s="172"/>
      <c r="N96" s="172"/>
      <c r="O96" s="491"/>
      <c r="P96" s="234"/>
      <c r="Q96" s="172"/>
      <c r="R96" s="173"/>
      <c r="S96" s="491"/>
      <c r="T96" s="234"/>
      <c r="U96" s="172"/>
      <c r="V96" s="172"/>
      <c r="W96" s="236"/>
      <c r="X96" s="14" t="s">
        <v>162</v>
      </c>
      <c r="Y96" s="7"/>
      <c r="Z96" s="899"/>
      <c r="AA96" s="924"/>
      <c r="AB96" s="932"/>
      <c r="AC96" s="924"/>
      <c r="AD96" s="924"/>
      <c r="AE96" s="960"/>
      <c r="AF96" s="873"/>
      <c r="AG96" s="849"/>
      <c r="AH96" s="710"/>
      <c r="AI96" s="682">
        <f t="shared" si="19"/>
        <v>0</v>
      </c>
      <c r="AJ96" s="683">
        <f t="shared" si="20"/>
        <v>0</v>
      </c>
      <c r="AK96" s="694"/>
      <c r="AL96" s="688">
        <f t="shared" si="14"/>
        <v>0</v>
      </c>
      <c r="AM96" s="15"/>
      <c r="AO96" s="1417"/>
    </row>
    <row r="97" spans="1:41" ht="16" thickBot="1" x14ac:dyDescent="0.4">
      <c r="A97" s="1422"/>
      <c r="B97" s="1424"/>
      <c r="C97" s="1427"/>
      <c r="D97" s="1427"/>
      <c r="E97" s="169"/>
      <c r="F97" s="170"/>
      <c r="G97" s="1447"/>
      <c r="H97" s="234"/>
      <c r="I97" s="172"/>
      <c r="J97" s="172"/>
      <c r="K97" s="491"/>
      <c r="L97" s="234"/>
      <c r="M97" s="172"/>
      <c r="N97" s="172"/>
      <c r="O97" s="491"/>
      <c r="P97" s="234"/>
      <c r="Q97" s="172"/>
      <c r="R97" s="173"/>
      <c r="S97" s="491"/>
      <c r="T97" s="234"/>
      <c r="U97" s="172"/>
      <c r="V97" s="172"/>
      <c r="W97" s="236"/>
      <c r="X97" s="14" t="s">
        <v>50</v>
      </c>
      <c r="Y97" s="7"/>
      <c r="Z97" s="899"/>
      <c r="AA97" s="924"/>
      <c r="AB97" s="932"/>
      <c r="AC97" s="924"/>
      <c r="AD97" s="924"/>
      <c r="AE97" s="960"/>
      <c r="AF97" s="873"/>
      <c r="AG97" s="849"/>
      <c r="AH97" s="710"/>
      <c r="AI97" s="682">
        <f t="shared" si="19"/>
        <v>0</v>
      </c>
      <c r="AJ97" s="683">
        <f t="shared" si="20"/>
        <v>0</v>
      </c>
      <c r="AK97" s="694"/>
      <c r="AL97" s="688">
        <f t="shared" si="14"/>
        <v>0</v>
      </c>
      <c r="AM97" s="15"/>
      <c r="AO97" s="1417"/>
    </row>
    <row r="98" spans="1:41" ht="16" thickBot="1" x14ac:dyDescent="0.4">
      <c r="A98" s="1422"/>
      <c r="B98" s="1424"/>
      <c r="C98" s="1427"/>
      <c r="D98" s="1427"/>
      <c r="E98" s="169"/>
      <c r="F98" s="170"/>
      <c r="G98" s="1447"/>
      <c r="H98" s="234"/>
      <c r="I98" s="172"/>
      <c r="J98" s="172"/>
      <c r="K98" s="491"/>
      <c r="L98" s="234"/>
      <c r="M98" s="172"/>
      <c r="N98" s="172"/>
      <c r="O98" s="491"/>
      <c r="P98" s="234"/>
      <c r="Q98" s="172"/>
      <c r="R98" s="173"/>
      <c r="S98" s="491"/>
      <c r="T98" s="234"/>
      <c r="U98" s="172"/>
      <c r="V98" s="172"/>
      <c r="W98" s="236"/>
      <c r="X98" s="14" t="s">
        <v>51</v>
      </c>
      <c r="Y98" s="7"/>
      <c r="Z98" s="899"/>
      <c r="AA98" s="924"/>
      <c r="AB98" s="932"/>
      <c r="AC98" s="924"/>
      <c r="AD98" s="924"/>
      <c r="AE98" s="960"/>
      <c r="AF98" s="873"/>
      <c r="AG98" s="849"/>
      <c r="AH98" s="710"/>
      <c r="AI98" s="682">
        <f t="shared" si="19"/>
        <v>0</v>
      </c>
      <c r="AJ98" s="683">
        <f t="shared" si="20"/>
        <v>0</v>
      </c>
      <c r="AK98" s="694"/>
      <c r="AL98" s="688">
        <f t="shared" si="14"/>
        <v>0</v>
      </c>
      <c r="AM98" s="15"/>
      <c r="AO98" s="1417"/>
    </row>
    <row r="99" spans="1:41" ht="16" thickBot="1" x14ac:dyDescent="0.4">
      <c r="A99" s="1422"/>
      <c r="B99" s="1424"/>
      <c r="C99" s="1427"/>
      <c r="D99" s="1427"/>
      <c r="E99" s="169"/>
      <c r="F99" s="170"/>
      <c r="G99" s="1447"/>
      <c r="H99" s="234"/>
      <c r="I99" s="172"/>
      <c r="J99" s="172"/>
      <c r="K99" s="491"/>
      <c r="L99" s="234"/>
      <c r="M99" s="172"/>
      <c r="N99" s="172"/>
      <c r="O99" s="491"/>
      <c r="P99" s="234"/>
      <c r="Q99" s="172"/>
      <c r="R99" s="173"/>
      <c r="S99" s="491"/>
      <c r="T99" s="234"/>
      <c r="U99" s="172"/>
      <c r="V99" s="172"/>
      <c r="W99" s="236"/>
      <c r="X99" s="14" t="s">
        <v>52</v>
      </c>
      <c r="Y99" s="7"/>
      <c r="Z99" s="899"/>
      <c r="AA99" s="924"/>
      <c r="AB99" s="932"/>
      <c r="AC99" s="924"/>
      <c r="AD99" s="924"/>
      <c r="AE99" s="960"/>
      <c r="AF99" s="873"/>
      <c r="AG99" s="849"/>
      <c r="AH99" s="710"/>
      <c r="AI99" s="682">
        <f t="shared" si="19"/>
        <v>0</v>
      </c>
      <c r="AJ99" s="683">
        <f t="shared" si="20"/>
        <v>0</v>
      </c>
      <c r="AK99" s="694"/>
      <c r="AL99" s="688">
        <f t="shared" si="14"/>
        <v>0</v>
      </c>
      <c r="AM99" s="15"/>
      <c r="AO99" s="1417"/>
    </row>
    <row r="100" spans="1:41" ht="16" thickBot="1" x14ac:dyDescent="0.4">
      <c r="A100" s="1422"/>
      <c r="B100" s="1425"/>
      <c r="C100" s="1427"/>
      <c r="D100" s="1427"/>
      <c r="E100" s="169"/>
      <c r="F100" s="170"/>
      <c r="G100" s="1448"/>
      <c r="H100" s="234"/>
      <c r="I100" s="172"/>
      <c r="J100" s="172"/>
      <c r="K100" s="491"/>
      <c r="L100" s="234"/>
      <c r="M100" s="172"/>
      <c r="N100" s="172"/>
      <c r="O100" s="491"/>
      <c r="P100" s="234"/>
      <c r="Q100" s="172"/>
      <c r="R100" s="172"/>
      <c r="S100" s="491"/>
      <c r="T100" s="234"/>
      <c r="U100" s="172"/>
      <c r="V100" s="172"/>
      <c r="W100" s="236"/>
      <c r="X100" s="834" t="s">
        <v>53</v>
      </c>
      <c r="Y100" s="268"/>
      <c r="Z100" s="900"/>
      <c r="AA100" s="926"/>
      <c r="AB100" s="933"/>
      <c r="AC100" s="926"/>
      <c r="AD100" s="926"/>
      <c r="AE100" s="961"/>
      <c r="AF100" s="874"/>
      <c r="AG100" s="850"/>
      <c r="AH100" s="711"/>
      <c r="AI100" s="682">
        <f t="shared" si="19"/>
        <v>0</v>
      </c>
      <c r="AJ100" s="683">
        <f t="shared" si="20"/>
        <v>0</v>
      </c>
      <c r="AK100" s="695"/>
      <c r="AL100" s="691">
        <f t="shared" si="14"/>
        <v>0</v>
      </c>
      <c r="AM100" s="15"/>
      <c r="AO100" s="1417"/>
    </row>
    <row r="101" spans="1:41" ht="16" thickBot="1" x14ac:dyDescent="0.4">
      <c r="A101" s="1422"/>
      <c r="B101" s="1423" t="s">
        <v>67</v>
      </c>
      <c r="C101" s="1427"/>
      <c r="D101" s="1427"/>
      <c r="E101" s="169"/>
      <c r="F101" s="170"/>
      <c r="G101" s="1446" t="s">
        <v>10</v>
      </c>
      <c r="H101" s="234"/>
      <c r="I101" s="172"/>
      <c r="J101" s="172"/>
      <c r="K101" s="491"/>
      <c r="L101" s="251"/>
      <c r="M101" s="174"/>
      <c r="N101" s="174"/>
      <c r="O101" s="664"/>
      <c r="P101" s="251"/>
      <c r="Q101" s="174"/>
      <c r="R101" s="174"/>
      <c r="S101" s="664"/>
      <c r="T101" s="234"/>
      <c r="U101" s="172"/>
      <c r="V101" s="172"/>
      <c r="W101" s="236"/>
      <c r="X101" s="833" t="s">
        <v>47</v>
      </c>
      <c r="Y101" s="492"/>
      <c r="Z101" s="898"/>
      <c r="AA101" s="925"/>
      <c r="AB101" s="934"/>
      <c r="AC101" s="925">
        <v>10076.459999999999</v>
      </c>
      <c r="AD101" s="925">
        <v>10076.459999999999</v>
      </c>
      <c r="AE101" s="962">
        <v>2600</v>
      </c>
      <c r="AF101" s="875"/>
      <c r="AG101" s="851"/>
      <c r="AH101" s="712"/>
      <c r="AI101" s="682">
        <f t="shared" si="19"/>
        <v>10076.459999999999</v>
      </c>
      <c r="AJ101" s="683">
        <f t="shared" si="20"/>
        <v>12676.46</v>
      </c>
      <c r="AK101" s="693"/>
      <c r="AL101" s="685">
        <f t="shared" si="14"/>
        <v>12676.46</v>
      </c>
      <c r="AM101" s="15"/>
      <c r="AO101" s="1417"/>
    </row>
    <row r="102" spans="1:41" ht="16" thickBot="1" x14ac:dyDescent="0.4">
      <c r="A102" s="1422"/>
      <c r="B102" s="1424"/>
      <c r="C102" s="1427"/>
      <c r="D102" s="1427"/>
      <c r="E102" s="169"/>
      <c r="F102" s="170"/>
      <c r="G102" s="1447"/>
      <c r="H102" s="234"/>
      <c r="I102" s="172"/>
      <c r="J102" s="172"/>
      <c r="K102" s="491"/>
      <c r="L102" s="234"/>
      <c r="M102" s="172"/>
      <c r="N102" s="172"/>
      <c r="O102" s="491"/>
      <c r="P102" s="367"/>
      <c r="Q102" s="368"/>
      <c r="R102" s="374"/>
      <c r="S102" s="491"/>
      <c r="T102" s="234"/>
      <c r="U102" s="172"/>
      <c r="V102" s="172"/>
      <c r="W102" s="236"/>
      <c r="X102" s="14" t="s">
        <v>48</v>
      </c>
      <c r="Y102" s="7"/>
      <c r="Z102" s="899"/>
      <c r="AA102" s="924"/>
      <c r="AB102" s="932"/>
      <c r="AC102" s="924"/>
      <c r="AD102" s="924"/>
      <c r="AE102" s="960"/>
      <c r="AF102" s="873"/>
      <c r="AG102" s="849"/>
      <c r="AH102" s="710"/>
      <c r="AI102" s="682">
        <f t="shared" si="19"/>
        <v>0</v>
      </c>
      <c r="AJ102" s="683">
        <f t="shared" si="20"/>
        <v>0</v>
      </c>
      <c r="AK102" s="694"/>
      <c r="AL102" s="688">
        <f t="shared" si="14"/>
        <v>0</v>
      </c>
      <c r="AM102" s="15"/>
      <c r="AO102" s="1417"/>
    </row>
    <row r="103" spans="1:41" ht="26.5" thickBot="1" x14ac:dyDescent="0.4">
      <c r="A103" s="1422"/>
      <c r="B103" s="1424"/>
      <c r="C103" s="1427"/>
      <c r="D103" s="1427"/>
      <c r="E103" s="169"/>
      <c r="F103" s="170"/>
      <c r="G103" s="1447"/>
      <c r="H103" s="234"/>
      <c r="I103" s="172"/>
      <c r="J103" s="172"/>
      <c r="K103" s="491"/>
      <c r="L103" s="234"/>
      <c r="M103" s="172"/>
      <c r="N103" s="172"/>
      <c r="O103" s="491"/>
      <c r="P103" s="234"/>
      <c r="Q103" s="172"/>
      <c r="R103" s="173"/>
      <c r="S103" s="491"/>
      <c r="T103" s="234"/>
      <c r="U103" s="172"/>
      <c r="V103" s="172"/>
      <c r="W103" s="236"/>
      <c r="X103" s="14" t="s">
        <v>162</v>
      </c>
      <c r="Y103" s="7"/>
      <c r="Z103" s="899"/>
      <c r="AA103" s="924"/>
      <c r="AB103" s="932"/>
      <c r="AC103" s="924"/>
      <c r="AD103" s="924"/>
      <c r="AE103" s="960"/>
      <c r="AF103" s="873"/>
      <c r="AG103" s="849"/>
      <c r="AH103" s="710"/>
      <c r="AI103" s="682">
        <f t="shared" si="19"/>
        <v>0</v>
      </c>
      <c r="AJ103" s="683">
        <f t="shared" si="20"/>
        <v>0</v>
      </c>
      <c r="AK103" s="694"/>
      <c r="AL103" s="688">
        <f t="shared" si="14"/>
        <v>0</v>
      </c>
      <c r="AM103" s="15"/>
      <c r="AO103" s="1417"/>
    </row>
    <row r="104" spans="1:41" ht="16" thickBot="1" x14ac:dyDescent="0.4">
      <c r="A104" s="1422"/>
      <c r="B104" s="1424"/>
      <c r="C104" s="1427"/>
      <c r="D104" s="1427"/>
      <c r="E104" s="169"/>
      <c r="F104" s="170"/>
      <c r="G104" s="1447"/>
      <c r="H104" s="234"/>
      <c r="I104" s="172"/>
      <c r="J104" s="172"/>
      <c r="K104" s="491"/>
      <c r="L104" s="234"/>
      <c r="M104" s="172"/>
      <c r="N104" s="172"/>
      <c r="O104" s="491"/>
      <c r="P104" s="234"/>
      <c r="Q104" s="172"/>
      <c r="R104" s="173"/>
      <c r="S104" s="491"/>
      <c r="T104" s="234"/>
      <c r="U104" s="172"/>
      <c r="V104" s="172"/>
      <c r="W104" s="236"/>
      <c r="X104" s="14" t="s">
        <v>50</v>
      </c>
      <c r="Y104" s="7"/>
      <c r="Z104" s="899"/>
      <c r="AA104" s="924"/>
      <c r="AB104" s="932"/>
      <c r="AC104" s="924"/>
      <c r="AD104" s="924"/>
      <c r="AE104" s="960"/>
      <c r="AF104" s="873"/>
      <c r="AG104" s="849"/>
      <c r="AH104" s="710"/>
      <c r="AI104" s="682">
        <f t="shared" si="19"/>
        <v>0</v>
      </c>
      <c r="AJ104" s="683">
        <f t="shared" si="20"/>
        <v>0</v>
      </c>
      <c r="AK104" s="694"/>
      <c r="AL104" s="688">
        <f t="shared" si="14"/>
        <v>0</v>
      </c>
      <c r="AM104" s="15"/>
      <c r="AO104" s="1417"/>
    </row>
    <row r="105" spans="1:41" ht="16" thickBot="1" x14ac:dyDescent="0.4">
      <c r="A105" s="1422"/>
      <c r="B105" s="1424"/>
      <c r="C105" s="1427"/>
      <c r="D105" s="1427"/>
      <c r="E105" s="169"/>
      <c r="F105" s="170"/>
      <c r="G105" s="1447"/>
      <c r="H105" s="234"/>
      <c r="I105" s="172"/>
      <c r="J105" s="172"/>
      <c r="K105" s="491"/>
      <c r="L105" s="234"/>
      <c r="M105" s="172"/>
      <c r="N105" s="172"/>
      <c r="O105" s="491"/>
      <c r="P105" s="234"/>
      <c r="Q105" s="172"/>
      <c r="R105" s="173"/>
      <c r="S105" s="491"/>
      <c r="T105" s="234"/>
      <c r="U105" s="172"/>
      <c r="V105" s="172"/>
      <c r="W105" s="236"/>
      <c r="X105" s="14" t="s">
        <v>51</v>
      </c>
      <c r="Y105" s="7"/>
      <c r="Z105" s="899"/>
      <c r="AA105" s="924"/>
      <c r="AB105" s="932"/>
      <c r="AC105" s="924"/>
      <c r="AD105" s="924"/>
      <c r="AE105" s="960"/>
      <c r="AF105" s="873"/>
      <c r="AG105" s="849"/>
      <c r="AH105" s="710"/>
      <c r="AI105" s="682">
        <f t="shared" si="19"/>
        <v>0</v>
      </c>
      <c r="AJ105" s="683">
        <f t="shared" si="20"/>
        <v>0</v>
      </c>
      <c r="AK105" s="694"/>
      <c r="AL105" s="688">
        <f t="shared" si="14"/>
        <v>0</v>
      </c>
      <c r="AM105" s="15"/>
      <c r="AO105" s="1417"/>
    </row>
    <row r="106" spans="1:41" ht="16" thickBot="1" x14ac:dyDescent="0.4">
      <c r="A106" s="1422"/>
      <c r="B106" s="1424"/>
      <c r="C106" s="1427"/>
      <c r="D106" s="1427"/>
      <c r="E106" s="169"/>
      <c r="F106" s="170"/>
      <c r="G106" s="1447"/>
      <c r="H106" s="234"/>
      <c r="I106" s="172"/>
      <c r="J106" s="172"/>
      <c r="K106" s="491"/>
      <c r="L106" s="234"/>
      <c r="M106" s="172"/>
      <c r="N106" s="172"/>
      <c r="O106" s="491"/>
      <c r="P106" s="234"/>
      <c r="Q106" s="172"/>
      <c r="R106" s="173"/>
      <c r="S106" s="491"/>
      <c r="T106" s="234"/>
      <c r="U106" s="172"/>
      <c r="V106" s="172"/>
      <c r="W106" s="236"/>
      <c r="X106" s="14" t="s">
        <v>52</v>
      </c>
      <c r="Y106" s="7"/>
      <c r="Z106" s="899"/>
      <c r="AA106" s="924"/>
      <c r="AB106" s="932"/>
      <c r="AC106" s="924"/>
      <c r="AD106" s="924"/>
      <c r="AE106" s="960"/>
      <c r="AF106" s="873"/>
      <c r="AG106" s="849"/>
      <c r="AH106" s="710"/>
      <c r="AI106" s="682">
        <f t="shared" si="19"/>
        <v>0</v>
      </c>
      <c r="AJ106" s="683">
        <f t="shared" si="20"/>
        <v>0</v>
      </c>
      <c r="AK106" s="694"/>
      <c r="AL106" s="688">
        <f t="shared" si="14"/>
        <v>0</v>
      </c>
      <c r="AM106" s="15"/>
      <c r="AO106" s="1417"/>
    </row>
    <row r="107" spans="1:41" ht="16" thickBot="1" x14ac:dyDescent="0.4">
      <c r="A107" s="1422"/>
      <c r="B107" s="1425"/>
      <c r="C107" s="1427"/>
      <c r="D107" s="1427"/>
      <c r="E107" s="169"/>
      <c r="F107" s="170"/>
      <c r="G107" s="1448"/>
      <c r="H107" s="234"/>
      <c r="I107" s="172"/>
      <c r="J107" s="172"/>
      <c r="K107" s="491"/>
      <c r="L107" s="234"/>
      <c r="M107" s="172"/>
      <c r="N107" s="172"/>
      <c r="O107" s="491"/>
      <c r="P107" s="234"/>
      <c r="Q107" s="172"/>
      <c r="R107" s="172"/>
      <c r="S107" s="491"/>
      <c r="T107" s="234"/>
      <c r="U107" s="172"/>
      <c r="V107" s="172"/>
      <c r="W107" s="236"/>
      <c r="X107" s="834" t="s">
        <v>53</v>
      </c>
      <c r="Y107" s="268"/>
      <c r="Z107" s="900"/>
      <c r="AA107" s="926"/>
      <c r="AB107" s="933"/>
      <c r="AC107" s="926"/>
      <c r="AD107" s="987"/>
      <c r="AE107" s="961"/>
      <c r="AF107" s="874"/>
      <c r="AG107" s="850"/>
      <c r="AH107" s="711"/>
      <c r="AI107" s="682">
        <f t="shared" si="19"/>
        <v>0</v>
      </c>
      <c r="AJ107" s="683">
        <f t="shared" si="20"/>
        <v>0</v>
      </c>
      <c r="AK107" s="695"/>
      <c r="AL107" s="691">
        <f t="shared" si="14"/>
        <v>0</v>
      </c>
      <c r="AM107" s="15"/>
      <c r="AO107" s="1417"/>
    </row>
    <row r="108" spans="1:41" ht="16" thickBot="1" x14ac:dyDescent="0.4">
      <c r="A108" s="1422"/>
      <c r="B108" s="1423" t="s">
        <v>68</v>
      </c>
      <c r="C108" s="1427"/>
      <c r="D108" s="1427"/>
      <c r="E108" s="169"/>
      <c r="F108" s="170"/>
      <c r="G108" s="1446" t="s">
        <v>10</v>
      </c>
      <c r="H108" s="234"/>
      <c r="I108" s="172"/>
      <c r="J108" s="172"/>
      <c r="K108" s="491"/>
      <c r="L108" s="234"/>
      <c r="M108" s="172"/>
      <c r="N108" s="172"/>
      <c r="O108" s="491"/>
      <c r="P108" s="234"/>
      <c r="Q108" s="172"/>
      <c r="R108" s="173"/>
      <c r="S108" s="491"/>
      <c r="T108" s="234"/>
      <c r="U108" s="172"/>
      <c r="V108" s="172"/>
      <c r="W108" s="236"/>
      <c r="X108" s="833" t="s">
        <v>47</v>
      </c>
      <c r="Y108" s="492"/>
      <c r="Z108" s="898"/>
      <c r="AA108" s="925"/>
      <c r="AB108" s="934"/>
      <c r="AC108" s="925"/>
      <c r="AD108" s="925"/>
      <c r="AE108" s="962"/>
      <c r="AF108" s="875"/>
      <c r="AG108" s="851"/>
      <c r="AH108" s="712"/>
      <c r="AI108" s="682">
        <f t="shared" si="19"/>
        <v>0</v>
      </c>
      <c r="AJ108" s="683">
        <f t="shared" si="20"/>
        <v>0</v>
      </c>
      <c r="AK108" s="693"/>
      <c r="AL108" s="685">
        <f t="shared" si="14"/>
        <v>0</v>
      </c>
      <c r="AM108" s="15"/>
      <c r="AO108" s="1417"/>
    </row>
    <row r="109" spans="1:41" ht="16" thickBot="1" x14ac:dyDescent="0.4">
      <c r="A109" s="1422"/>
      <c r="B109" s="1424"/>
      <c r="C109" s="1427"/>
      <c r="D109" s="1427"/>
      <c r="E109" s="169"/>
      <c r="F109" s="170"/>
      <c r="G109" s="1447"/>
      <c r="H109" s="234"/>
      <c r="I109" s="172"/>
      <c r="J109" s="172"/>
      <c r="K109" s="636"/>
      <c r="L109" s="367"/>
      <c r="M109" s="368"/>
      <c r="N109" s="172"/>
      <c r="O109" s="491"/>
      <c r="P109" s="251"/>
      <c r="Q109" s="174"/>
      <c r="R109" s="174"/>
      <c r="S109" s="664"/>
      <c r="T109" s="234"/>
      <c r="U109" s="172"/>
      <c r="V109" s="172"/>
      <c r="W109" s="236"/>
      <c r="X109" s="14" t="s">
        <v>48</v>
      </c>
      <c r="Y109" s="7"/>
      <c r="Z109" s="899"/>
      <c r="AA109" s="924"/>
      <c r="AB109" s="932"/>
      <c r="AC109" s="924"/>
      <c r="AD109" s="924"/>
      <c r="AE109" s="960">
        <v>8000</v>
      </c>
      <c r="AF109" s="873"/>
      <c r="AG109" s="849"/>
      <c r="AH109" s="710"/>
      <c r="AI109" s="682">
        <f t="shared" si="19"/>
        <v>0</v>
      </c>
      <c r="AJ109" s="683">
        <f t="shared" si="20"/>
        <v>8000</v>
      </c>
      <c r="AK109" s="694"/>
      <c r="AL109" s="688">
        <f t="shared" si="14"/>
        <v>8000</v>
      </c>
      <c r="AM109" s="15"/>
      <c r="AO109" s="1417"/>
    </row>
    <row r="110" spans="1:41" ht="26.5" thickBot="1" x14ac:dyDescent="0.4">
      <c r="A110" s="1422"/>
      <c r="B110" s="1424"/>
      <c r="C110" s="1427"/>
      <c r="D110" s="1427"/>
      <c r="E110" s="169"/>
      <c r="F110" s="170"/>
      <c r="G110" s="1447"/>
      <c r="H110" s="234"/>
      <c r="I110" s="172"/>
      <c r="J110" s="172"/>
      <c r="K110" s="491"/>
      <c r="L110" s="234"/>
      <c r="M110" s="172"/>
      <c r="N110" s="172"/>
      <c r="O110" s="491"/>
      <c r="P110" s="234"/>
      <c r="Q110" s="172"/>
      <c r="R110" s="173"/>
      <c r="S110" s="491"/>
      <c r="T110" s="234"/>
      <c r="U110" s="172"/>
      <c r="V110" s="172"/>
      <c r="W110" s="236"/>
      <c r="X110" s="14" t="s">
        <v>162</v>
      </c>
      <c r="Y110" s="7"/>
      <c r="Z110" s="899"/>
      <c r="AA110" s="924"/>
      <c r="AB110" s="932"/>
      <c r="AC110" s="924"/>
      <c r="AD110" s="924"/>
      <c r="AE110" s="960"/>
      <c r="AF110" s="873"/>
      <c r="AG110" s="849"/>
      <c r="AH110" s="710"/>
      <c r="AI110" s="682">
        <f t="shared" si="19"/>
        <v>0</v>
      </c>
      <c r="AJ110" s="683">
        <f t="shared" si="20"/>
        <v>0</v>
      </c>
      <c r="AK110" s="694"/>
      <c r="AL110" s="688">
        <f t="shared" ref="AL110:AL114" si="21">AJ110</f>
        <v>0</v>
      </c>
      <c r="AM110" s="15"/>
      <c r="AO110" s="1417"/>
    </row>
    <row r="111" spans="1:41" ht="16" thickBot="1" x14ac:dyDescent="0.4">
      <c r="A111" s="1422"/>
      <c r="B111" s="1424"/>
      <c r="C111" s="1427"/>
      <c r="D111" s="1427"/>
      <c r="E111" s="169"/>
      <c r="F111" s="170"/>
      <c r="G111" s="1447"/>
      <c r="H111" s="234"/>
      <c r="I111" s="172"/>
      <c r="J111" s="172"/>
      <c r="K111" s="491"/>
      <c r="L111" s="234"/>
      <c r="M111" s="172"/>
      <c r="N111" s="172"/>
      <c r="O111" s="491"/>
      <c r="P111" s="251"/>
      <c r="Q111" s="174"/>
      <c r="R111" s="174"/>
      <c r="S111" s="664"/>
      <c r="T111" s="234"/>
      <c r="U111" s="172"/>
      <c r="V111" s="172"/>
      <c r="W111" s="236"/>
      <c r="X111" s="14" t="s">
        <v>269</v>
      </c>
      <c r="Y111" s="7"/>
      <c r="Z111" s="899"/>
      <c r="AA111" s="924"/>
      <c r="AB111" s="932"/>
      <c r="AC111" s="924"/>
      <c r="AD111" s="924"/>
      <c r="AE111" s="963">
        <v>8313</v>
      </c>
      <c r="AF111" s="873"/>
      <c r="AG111" s="849"/>
      <c r="AH111" s="710"/>
      <c r="AI111" s="682">
        <f t="shared" si="19"/>
        <v>0</v>
      </c>
      <c r="AJ111" s="683">
        <f t="shared" si="20"/>
        <v>8313</v>
      </c>
      <c r="AK111" s="694"/>
      <c r="AL111" s="688">
        <f t="shared" si="21"/>
        <v>8313</v>
      </c>
      <c r="AM111" s="15"/>
      <c r="AO111" s="1417"/>
    </row>
    <row r="112" spans="1:41" ht="16" thickBot="1" x14ac:dyDescent="0.4">
      <c r="A112" s="1422"/>
      <c r="B112" s="1424"/>
      <c r="C112" s="1427"/>
      <c r="D112" s="1427"/>
      <c r="E112" s="169"/>
      <c r="F112" s="170"/>
      <c r="G112" s="1447"/>
      <c r="H112" s="234"/>
      <c r="I112" s="172"/>
      <c r="J112" s="172"/>
      <c r="K112" s="491"/>
      <c r="L112" s="234"/>
      <c r="M112" s="172"/>
      <c r="N112" s="172"/>
      <c r="O112" s="491"/>
      <c r="P112" s="234"/>
      <c r="Q112" s="172"/>
      <c r="R112" s="173"/>
      <c r="S112" s="491"/>
      <c r="T112" s="234"/>
      <c r="U112" s="172"/>
      <c r="V112" s="172"/>
      <c r="W112" s="236"/>
      <c r="X112" s="14" t="s">
        <v>51</v>
      </c>
      <c r="Y112" s="7"/>
      <c r="Z112" s="899"/>
      <c r="AA112" s="924"/>
      <c r="AB112" s="932"/>
      <c r="AC112" s="924"/>
      <c r="AD112" s="924"/>
      <c r="AE112" s="960"/>
      <c r="AF112" s="873"/>
      <c r="AG112" s="849"/>
      <c r="AH112" s="710"/>
      <c r="AI112" s="682">
        <f t="shared" si="19"/>
        <v>0</v>
      </c>
      <c r="AJ112" s="683">
        <f t="shared" si="20"/>
        <v>0</v>
      </c>
      <c r="AK112" s="694"/>
      <c r="AL112" s="688">
        <f t="shared" si="21"/>
        <v>0</v>
      </c>
      <c r="AM112" s="15"/>
      <c r="AO112" s="1417"/>
    </row>
    <row r="113" spans="1:41" ht="16" thickBot="1" x14ac:dyDescent="0.4">
      <c r="A113" s="1422"/>
      <c r="B113" s="1424"/>
      <c r="C113" s="1427"/>
      <c r="D113" s="1427"/>
      <c r="E113" s="169"/>
      <c r="F113" s="170"/>
      <c r="G113" s="1447"/>
      <c r="H113" s="234"/>
      <c r="I113" s="172"/>
      <c r="J113" s="172"/>
      <c r="K113" s="491"/>
      <c r="L113" s="234"/>
      <c r="M113" s="172"/>
      <c r="N113" s="172"/>
      <c r="O113" s="491"/>
      <c r="P113" s="234"/>
      <c r="Q113" s="172"/>
      <c r="R113" s="173"/>
      <c r="S113" s="491"/>
      <c r="T113" s="234"/>
      <c r="U113" s="172"/>
      <c r="V113" s="172"/>
      <c r="W113" s="236"/>
      <c r="X113" s="14" t="s">
        <v>52</v>
      </c>
      <c r="Y113" s="7"/>
      <c r="Z113" s="899"/>
      <c r="AA113" s="924"/>
      <c r="AB113" s="932"/>
      <c r="AC113" s="940"/>
      <c r="AD113" s="988"/>
      <c r="AE113" s="964"/>
      <c r="AF113" s="873"/>
      <c r="AG113" s="849"/>
      <c r="AH113" s="710"/>
      <c r="AI113" s="682">
        <f t="shared" si="19"/>
        <v>0</v>
      </c>
      <c r="AJ113" s="683">
        <f t="shared" si="20"/>
        <v>0</v>
      </c>
      <c r="AK113" s="694"/>
      <c r="AL113" s="688">
        <f t="shared" si="21"/>
        <v>0</v>
      </c>
      <c r="AM113" s="15"/>
      <c r="AO113" s="1417"/>
    </row>
    <row r="114" spans="1:41" ht="16" thickBot="1" x14ac:dyDescent="0.4">
      <c r="A114" s="1422"/>
      <c r="B114" s="1424"/>
      <c r="C114" s="1427"/>
      <c r="D114" s="1427"/>
      <c r="E114" s="390"/>
      <c r="F114" s="391"/>
      <c r="G114" s="1447"/>
      <c r="H114" s="785"/>
      <c r="I114" s="97"/>
      <c r="J114" s="97"/>
      <c r="K114" s="520"/>
      <c r="L114" s="234"/>
      <c r="M114" s="172"/>
      <c r="N114" s="172"/>
      <c r="O114" s="491"/>
      <c r="P114" s="234"/>
      <c r="Q114" s="172"/>
      <c r="R114" s="172"/>
      <c r="S114" s="491"/>
      <c r="T114" s="234"/>
      <c r="U114" s="172"/>
      <c r="V114" s="172"/>
      <c r="W114" s="236"/>
      <c r="X114" s="167" t="s">
        <v>53</v>
      </c>
      <c r="Y114" s="509"/>
      <c r="Z114" s="901"/>
      <c r="AA114" s="927"/>
      <c r="AB114" s="935"/>
      <c r="AC114" s="941"/>
      <c r="AD114" s="989"/>
      <c r="AE114" s="965"/>
      <c r="AF114" s="881"/>
      <c r="AG114" s="856"/>
      <c r="AH114" s="713"/>
      <c r="AI114" s="682">
        <f t="shared" si="19"/>
        <v>0</v>
      </c>
      <c r="AJ114" s="683">
        <f t="shared" si="20"/>
        <v>0</v>
      </c>
      <c r="AK114" s="701"/>
      <c r="AL114" s="702">
        <f t="shared" si="21"/>
        <v>0</v>
      </c>
      <c r="AM114" s="15"/>
      <c r="AO114" s="1417"/>
    </row>
    <row r="115" spans="1:41" s="135" customFormat="1" ht="16" thickBot="1" x14ac:dyDescent="0.4">
      <c r="A115" s="1459"/>
      <c r="B115" s="529" t="s">
        <v>216</v>
      </c>
      <c r="C115" s="530"/>
      <c r="D115" s="530"/>
      <c r="E115" s="530"/>
      <c r="F115" s="530"/>
      <c r="G115" s="777"/>
      <c r="H115" s="786"/>
      <c r="I115" s="531"/>
      <c r="J115" s="531"/>
      <c r="K115" s="531"/>
      <c r="L115" s="795"/>
      <c r="M115" s="544"/>
      <c r="N115" s="544"/>
      <c r="O115" s="819"/>
      <c r="P115" s="791"/>
      <c r="Q115" s="541"/>
      <c r="R115" s="541"/>
      <c r="S115" s="800"/>
      <c r="T115" s="791"/>
      <c r="U115" s="541"/>
      <c r="V115" s="541"/>
      <c r="W115" s="792"/>
      <c r="X115" s="837"/>
      <c r="Y115" s="532">
        <f>SUM(Y59:Y114)</f>
        <v>0</v>
      </c>
      <c r="Z115" s="904">
        <f>SUM(Z59:Z114)</f>
        <v>0</v>
      </c>
      <c r="AA115" s="884">
        <f>SUM(AA59:AA114)</f>
        <v>16379.649999999998</v>
      </c>
      <c r="AB115" s="884">
        <f>SUM(AB59:AB114)</f>
        <v>16379.649999999998</v>
      </c>
      <c r="AC115" s="884">
        <v>36319.210000000006</v>
      </c>
      <c r="AD115" s="884">
        <v>36319.210000000006</v>
      </c>
      <c r="AE115" s="966">
        <f t="shared" ref="AE115:AL115" si="22">SUM(AE59:AE114)</f>
        <v>56413</v>
      </c>
      <c r="AF115" s="884">
        <f t="shared" si="22"/>
        <v>0</v>
      </c>
      <c r="AG115" s="717">
        <f t="shared" si="22"/>
        <v>12000</v>
      </c>
      <c r="AH115" s="714">
        <f t="shared" si="22"/>
        <v>0</v>
      </c>
      <c r="AI115" s="715">
        <f t="shared" si="22"/>
        <v>52699.289999999994</v>
      </c>
      <c r="AJ115" s="716">
        <f t="shared" si="22"/>
        <v>121112.29000000001</v>
      </c>
      <c r="AK115" s="717">
        <f t="shared" si="22"/>
        <v>0</v>
      </c>
      <c r="AL115" s="716">
        <f t="shared" si="22"/>
        <v>121112.29000000001</v>
      </c>
      <c r="AM115" s="1216">
        <v>143000</v>
      </c>
      <c r="AN115" s="1217">
        <f>AM115-AL115</f>
        <v>21887.709999999992</v>
      </c>
      <c r="AO115" s="1417"/>
    </row>
    <row r="116" spans="1:41" s="128" customFormat="1" ht="16" thickBot="1" x14ac:dyDescent="0.4">
      <c r="A116" s="526" t="s">
        <v>230</v>
      </c>
      <c r="B116" s="558" t="s">
        <v>243</v>
      </c>
      <c r="C116" s="559"/>
      <c r="D116" s="559"/>
      <c r="E116" s="559"/>
      <c r="F116" s="559"/>
      <c r="G116" s="778"/>
      <c r="H116" s="558"/>
      <c r="I116" s="559"/>
      <c r="J116" s="559"/>
      <c r="K116" s="778"/>
      <c r="L116" s="811"/>
      <c r="M116" s="549"/>
      <c r="N116" s="549"/>
      <c r="O116" s="820"/>
      <c r="P116" s="811"/>
      <c r="Q116" s="549"/>
      <c r="R116" s="549"/>
      <c r="S116" s="820"/>
      <c r="T116" s="811"/>
      <c r="U116" s="549"/>
      <c r="V116" s="549"/>
      <c r="W116" s="812"/>
      <c r="X116" s="838"/>
      <c r="Y116" s="560"/>
      <c r="Z116" s="905"/>
      <c r="AA116" s="885">
        <f>AA115+AA58</f>
        <v>40981.979999999996</v>
      </c>
      <c r="AB116" s="885">
        <f>AB115+AB58</f>
        <v>40981.979999999996</v>
      </c>
      <c r="AC116" s="885">
        <v>94904.590000000011</v>
      </c>
      <c r="AD116" s="885">
        <v>94904.590000000011</v>
      </c>
      <c r="AE116" s="967">
        <f t="shared" ref="AE116:AL116" si="23">AE115+AE58</f>
        <v>142113</v>
      </c>
      <c r="AF116" s="885">
        <f t="shared" si="23"/>
        <v>0</v>
      </c>
      <c r="AG116" s="564">
        <f t="shared" si="23"/>
        <v>22000</v>
      </c>
      <c r="AH116" s="561">
        <f t="shared" si="23"/>
        <v>0</v>
      </c>
      <c r="AI116" s="562">
        <f t="shared" si="23"/>
        <v>135887</v>
      </c>
      <c r="AJ116" s="563">
        <f t="shared" si="23"/>
        <v>300000</v>
      </c>
      <c r="AK116" s="564">
        <f t="shared" si="23"/>
        <v>0</v>
      </c>
      <c r="AL116" s="563">
        <f t="shared" si="23"/>
        <v>300000</v>
      </c>
      <c r="AM116" s="1196">
        <f>SUM(AM58:AM115)</f>
        <v>300000</v>
      </c>
      <c r="AN116" s="557">
        <f>+AM116-AJ116</f>
        <v>0</v>
      </c>
    </row>
    <row r="117" spans="1:41" x14ac:dyDescent="0.35">
      <c r="A117" s="104"/>
      <c r="B117" s="527"/>
      <c r="C117" s="527"/>
      <c r="D117" s="527"/>
      <c r="E117" s="527"/>
      <c r="F117" s="527"/>
      <c r="G117" s="527"/>
      <c r="H117" s="787"/>
      <c r="I117" s="528"/>
      <c r="J117" s="528"/>
      <c r="K117" s="528"/>
      <c r="L117" s="813"/>
      <c r="M117" s="804"/>
      <c r="N117" s="804"/>
      <c r="O117" s="821"/>
      <c r="P117" s="485"/>
      <c r="Q117" s="87"/>
      <c r="R117" s="87"/>
      <c r="S117" s="104"/>
      <c r="T117" s="485"/>
      <c r="U117" s="87"/>
      <c r="V117" s="87"/>
      <c r="W117" s="826"/>
      <c r="X117" s="839"/>
      <c r="Y117" s="270"/>
      <c r="Z117" s="906"/>
      <c r="AA117" s="886"/>
      <c r="AB117" s="886"/>
      <c r="AC117" s="886"/>
      <c r="AD117" s="886"/>
      <c r="AE117" s="968"/>
      <c r="AF117" s="886"/>
      <c r="AG117" s="858"/>
      <c r="AH117" s="718"/>
      <c r="AI117" s="719">
        <f t="shared" ref="AI117:AI120" si="24">AB117+AD117+AF117+AH117</f>
        <v>0</v>
      </c>
      <c r="AJ117" s="720">
        <f t="shared" ref="AJ117:AJ120" si="25">AA117+AC117+AE117+AG117</f>
        <v>0</v>
      </c>
      <c r="AK117" s="708"/>
      <c r="AL117" s="721"/>
    </row>
    <row r="118" spans="1:41" s="160" customFormat="1" ht="39.75" customHeight="1" thickBot="1" x14ac:dyDescent="0.4">
      <c r="A118" s="1449" t="s">
        <v>69</v>
      </c>
      <c r="B118" s="1450"/>
      <c r="C118" s="18" t="s">
        <v>70</v>
      </c>
      <c r="D118" s="18" t="s">
        <v>70</v>
      </c>
      <c r="E118" s="148" t="s">
        <v>71</v>
      </c>
      <c r="F118" s="148" t="s">
        <v>71</v>
      </c>
      <c r="G118" s="105"/>
      <c r="H118" s="788"/>
      <c r="I118" s="106"/>
      <c r="J118" s="106"/>
      <c r="K118" s="106"/>
      <c r="L118" s="814"/>
      <c r="M118" s="805"/>
      <c r="N118" s="805"/>
      <c r="O118" s="822"/>
      <c r="P118" s="827"/>
      <c r="Q118" s="825"/>
      <c r="R118" s="825"/>
      <c r="S118" s="829"/>
      <c r="T118" s="827"/>
      <c r="U118" s="825"/>
      <c r="V118" s="825"/>
      <c r="W118" s="828"/>
      <c r="X118" s="840"/>
      <c r="Y118" s="511"/>
      <c r="Z118" s="907"/>
      <c r="AA118" s="887"/>
      <c r="AB118" s="887"/>
      <c r="AC118" s="887"/>
      <c r="AD118" s="887"/>
      <c r="AE118" s="969"/>
      <c r="AF118" s="887"/>
      <c r="AG118" s="726"/>
      <c r="AH118" s="723"/>
      <c r="AI118" s="724">
        <f t="shared" si="24"/>
        <v>0</v>
      </c>
      <c r="AJ118" s="725">
        <f t="shared" si="25"/>
        <v>0</v>
      </c>
      <c r="AK118" s="726"/>
      <c r="AL118" s="722"/>
    </row>
    <row r="119" spans="1:41" x14ac:dyDescent="0.35">
      <c r="A119" s="1422" t="s">
        <v>72</v>
      </c>
      <c r="B119" s="1423" t="s">
        <v>73</v>
      </c>
      <c r="C119" s="1427" t="s">
        <v>205</v>
      </c>
      <c r="D119" s="1427" t="s">
        <v>74</v>
      </c>
      <c r="E119" s="1423" t="s">
        <v>183</v>
      </c>
      <c r="F119" s="1428" t="s">
        <v>184</v>
      </c>
      <c r="G119" s="1446" t="s">
        <v>10</v>
      </c>
      <c r="H119" s="234"/>
      <c r="I119" s="172"/>
      <c r="J119" s="174"/>
      <c r="K119" s="664"/>
      <c r="L119" s="251"/>
      <c r="M119" s="174"/>
      <c r="N119" s="174"/>
      <c r="O119" s="664"/>
      <c r="P119" s="367"/>
      <c r="Q119" s="368"/>
      <c r="R119" s="172"/>
      <c r="S119" s="491"/>
      <c r="T119" s="234"/>
      <c r="U119" s="172"/>
      <c r="V119" s="172"/>
      <c r="W119" s="236"/>
      <c r="X119" s="833" t="s">
        <v>47</v>
      </c>
      <c r="Y119" s="512"/>
      <c r="Z119" s="908"/>
      <c r="AA119" s="928">
        <v>2872.01</v>
      </c>
      <c r="AB119" s="928">
        <v>2872.01</v>
      </c>
      <c r="AC119" s="942">
        <v>7478.1100000000006</v>
      </c>
      <c r="AD119" s="942">
        <v>7478.1100000000006</v>
      </c>
      <c r="AE119" s="970"/>
      <c r="AF119" s="872"/>
      <c r="AG119" s="848"/>
      <c r="AH119" s="692"/>
      <c r="AI119" s="727">
        <f t="shared" ref="AI119" si="26">AB119+AD119+AF119+AH119</f>
        <v>10350.120000000001</v>
      </c>
      <c r="AJ119" s="728">
        <f t="shared" ref="AJ119" si="27">AA119+AC119+AE119+AG119</f>
        <v>10350.120000000001</v>
      </c>
      <c r="AK119" s="693"/>
      <c r="AL119" s="685">
        <f>AJ119</f>
        <v>10350.120000000001</v>
      </c>
      <c r="AO119" s="1415" t="s">
        <v>294</v>
      </c>
    </row>
    <row r="120" spans="1:41" x14ac:dyDescent="0.35">
      <c r="A120" s="1422"/>
      <c r="B120" s="1424"/>
      <c r="C120" s="1427"/>
      <c r="D120" s="1427"/>
      <c r="E120" s="1424"/>
      <c r="F120" s="1429"/>
      <c r="G120" s="1447"/>
      <c r="H120" s="234"/>
      <c r="I120" s="172"/>
      <c r="J120" s="172"/>
      <c r="K120" s="491"/>
      <c r="L120" s="251"/>
      <c r="M120" s="174"/>
      <c r="N120" s="174"/>
      <c r="O120" s="491"/>
      <c r="P120" s="234"/>
      <c r="Q120" s="172"/>
      <c r="R120" s="172"/>
      <c r="S120" s="491"/>
      <c r="T120" s="234"/>
      <c r="U120" s="172"/>
      <c r="V120" s="172"/>
      <c r="W120" s="236"/>
      <c r="X120" s="14" t="s">
        <v>48</v>
      </c>
      <c r="Y120" s="8"/>
      <c r="Z120" s="909"/>
      <c r="AA120" s="929"/>
      <c r="AB120" s="879"/>
      <c r="AC120" s="929">
        <v>132.13999999999999</v>
      </c>
      <c r="AD120" s="943">
        <v>132.13999999999999</v>
      </c>
      <c r="AE120" s="971"/>
      <c r="AF120" s="879"/>
      <c r="AG120" s="855"/>
      <c r="AH120" s="686"/>
      <c r="AI120" s="727">
        <f t="shared" si="24"/>
        <v>132.13999999999999</v>
      </c>
      <c r="AJ120" s="728">
        <f t="shared" si="25"/>
        <v>132.13999999999999</v>
      </c>
      <c r="AK120" s="694"/>
      <c r="AL120" s="688">
        <f t="shared" ref="AL120:AL139" si="28">AJ120</f>
        <v>132.13999999999999</v>
      </c>
      <c r="AO120" s="1415"/>
    </row>
    <row r="121" spans="1:41" ht="26" x14ac:dyDescent="0.35">
      <c r="A121" s="1422"/>
      <c r="B121" s="1424"/>
      <c r="C121" s="1427"/>
      <c r="D121" s="1427"/>
      <c r="E121" s="1424"/>
      <c r="F121" s="1429"/>
      <c r="G121" s="1447"/>
      <c r="H121" s="234"/>
      <c r="I121" s="172"/>
      <c r="J121" s="172"/>
      <c r="K121" s="491"/>
      <c r="L121" s="234"/>
      <c r="M121" s="172"/>
      <c r="N121" s="172"/>
      <c r="O121" s="491"/>
      <c r="P121" s="234"/>
      <c r="Q121" s="172"/>
      <c r="R121" s="172"/>
      <c r="S121" s="491"/>
      <c r="T121" s="234"/>
      <c r="U121" s="172"/>
      <c r="V121" s="172"/>
      <c r="W121" s="236"/>
      <c r="X121" s="14" t="s">
        <v>49</v>
      </c>
      <c r="Y121" s="8"/>
      <c r="Z121" s="909"/>
      <c r="AA121" s="929"/>
      <c r="AB121" s="879"/>
      <c r="AC121" s="929"/>
      <c r="AD121" s="943"/>
      <c r="AE121" s="971"/>
      <c r="AF121" s="879"/>
      <c r="AG121" s="855"/>
      <c r="AH121" s="686"/>
      <c r="AI121" s="727">
        <f t="shared" ref="AI121:AI139" si="29">AB121+AD121+AF121+AH121</f>
        <v>0</v>
      </c>
      <c r="AJ121" s="728">
        <f t="shared" ref="AJ121:AJ139" si="30">AA121+AC121+AE121+AG121</f>
        <v>0</v>
      </c>
      <c r="AK121" s="694"/>
      <c r="AL121" s="688">
        <f t="shared" si="28"/>
        <v>0</v>
      </c>
      <c r="AO121" s="1415"/>
    </row>
    <row r="122" spans="1:41" x14ac:dyDescent="0.35">
      <c r="A122" s="1422"/>
      <c r="B122" s="1424"/>
      <c r="C122" s="1427"/>
      <c r="D122" s="1427"/>
      <c r="E122" s="1424"/>
      <c r="F122" s="1429"/>
      <c r="G122" s="1447"/>
      <c r="H122" s="234"/>
      <c r="I122" s="172"/>
      <c r="J122" s="172"/>
      <c r="K122" s="491"/>
      <c r="L122" s="234"/>
      <c r="M122" s="172"/>
      <c r="N122" s="172"/>
      <c r="O122" s="491"/>
      <c r="P122" s="234"/>
      <c r="Q122" s="172"/>
      <c r="R122" s="172"/>
      <c r="S122" s="491"/>
      <c r="T122" s="234"/>
      <c r="U122" s="172"/>
      <c r="V122" s="172"/>
      <c r="W122" s="236"/>
      <c r="X122" s="14" t="s">
        <v>50</v>
      </c>
      <c r="Y122" s="11"/>
      <c r="Z122" s="910"/>
      <c r="AA122" s="924"/>
      <c r="AB122" s="932"/>
      <c r="AC122" s="924"/>
      <c r="AD122" s="943"/>
      <c r="AE122" s="971"/>
      <c r="AF122" s="873"/>
      <c r="AG122" s="849"/>
      <c r="AH122" s="686"/>
      <c r="AI122" s="727">
        <f t="shared" si="29"/>
        <v>0</v>
      </c>
      <c r="AJ122" s="728">
        <f t="shared" si="30"/>
        <v>0</v>
      </c>
      <c r="AK122" s="694"/>
      <c r="AL122" s="688">
        <f t="shared" si="28"/>
        <v>0</v>
      </c>
      <c r="AO122" s="1415"/>
    </row>
    <row r="123" spans="1:41" x14ac:dyDescent="0.35">
      <c r="A123" s="1422"/>
      <c r="B123" s="1424"/>
      <c r="C123" s="1427"/>
      <c r="D123" s="1427"/>
      <c r="E123" s="1424"/>
      <c r="F123" s="1429"/>
      <c r="G123" s="1447"/>
      <c r="H123" s="234"/>
      <c r="I123" s="172"/>
      <c r="J123" s="172"/>
      <c r="K123" s="636"/>
      <c r="L123" s="251"/>
      <c r="M123" s="174"/>
      <c r="N123" s="174"/>
      <c r="O123" s="491"/>
      <c r="P123" s="234"/>
      <c r="Q123" s="172"/>
      <c r="R123" s="172"/>
      <c r="S123" s="491"/>
      <c r="T123" s="234"/>
      <c r="U123" s="172"/>
      <c r="V123" s="172"/>
      <c r="W123" s="236"/>
      <c r="X123" s="14" t="s">
        <v>51</v>
      </c>
      <c r="Y123" s="11"/>
      <c r="Z123" s="910"/>
      <c r="AA123" s="924"/>
      <c r="AB123" s="932"/>
      <c r="AC123" s="924">
        <v>535.89</v>
      </c>
      <c r="AD123" s="943">
        <v>535.89</v>
      </c>
      <c r="AE123" s="971"/>
      <c r="AF123" s="873"/>
      <c r="AG123" s="849"/>
      <c r="AH123" s="686"/>
      <c r="AI123" s="727">
        <f t="shared" si="29"/>
        <v>535.89</v>
      </c>
      <c r="AJ123" s="728">
        <f t="shared" si="30"/>
        <v>535.89</v>
      </c>
      <c r="AK123" s="694"/>
      <c r="AL123" s="688">
        <f t="shared" si="28"/>
        <v>535.89</v>
      </c>
      <c r="AO123" s="1415"/>
    </row>
    <row r="124" spans="1:41" x14ac:dyDescent="0.35">
      <c r="A124" s="1422"/>
      <c r="B124" s="1424"/>
      <c r="C124" s="1427"/>
      <c r="D124" s="1427"/>
      <c r="E124" s="1424"/>
      <c r="F124" s="1429"/>
      <c r="G124" s="1447"/>
      <c r="H124" s="234"/>
      <c r="I124" s="172"/>
      <c r="J124" s="172"/>
      <c r="K124" s="491"/>
      <c r="L124" s="234"/>
      <c r="M124" s="172"/>
      <c r="N124" s="172"/>
      <c r="O124" s="491"/>
      <c r="P124" s="234"/>
      <c r="Q124" s="172"/>
      <c r="R124" s="172"/>
      <c r="S124" s="491"/>
      <c r="T124" s="234"/>
      <c r="U124" s="172"/>
      <c r="V124" s="172"/>
      <c r="W124" s="236"/>
      <c r="X124" s="14" t="s">
        <v>52</v>
      </c>
      <c r="Y124" s="11"/>
      <c r="Z124" s="910"/>
      <c r="AA124" s="924"/>
      <c r="AB124" s="932"/>
      <c r="AC124" s="943"/>
      <c r="AD124" s="943"/>
      <c r="AE124" s="971"/>
      <c r="AF124" s="873"/>
      <c r="AG124" s="849"/>
      <c r="AH124" s="686"/>
      <c r="AI124" s="727">
        <f t="shared" si="29"/>
        <v>0</v>
      </c>
      <c r="AJ124" s="728">
        <f t="shared" si="30"/>
        <v>0</v>
      </c>
      <c r="AK124" s="694"/>
      <c r="AL124" s="688">
        <f t="shared" si="28"/>
        <v>0</v>
      </c>
      <c r="AO124" s="1415"/>
    </row>
    <row r="125" spans="1:41" ht="16" thickBot="1" x14ac:dyDescent="0.4">
      <c r="A125" s="1422"/>
      <c r="B125" s="1425"/>
      <c r="C125" s="1427"/>
      <c r="D125" s="1427"/>
      <c r="E125" s="1424"/>
      <c r="F125" s="1429"/>
      <c r="G125" s="1448"/>
      <c r="H125" s="234"/>
      <c r="I125" s="172"/>
      <c r="J125" s="174"/>
      <c r="K125" s="491"/>
      <c r="L125" s="234"/>
      <c r="M125" s="172"/>
      <c r="N125" s="172"/>
      <c r="O125" s="491"/>
      <c r="P125" s="234"/>
      <c r="Q125" s="172"/>
      <c r="R125" s="172"/>
      <c r="S125" s="491"/>
      <c r="T125" s="234"/>
      <c r="U125" s="172"/>
      <c r="V125" s="172"/>
      <c r="W125" s="236"/>
      <c r="X125" s="834" t="s">
        <v>53</v>
      </c>
      <c r="Y125" s="269"/>
      <c r="Z125" s="911"/>
      <c r="AA125" s="930">
        <v>37.26</v>
      </c>
      <c r="AB125" s="933">
        <v>37.26</v>
      </c>
      <c r="AC125" s="944"/>
      <c r="AD125" s="944"/>
      <c r="AE125" s="972"/>
      <c r="AF125" s="874"/>
      <c r="AG125" s="850"/>
      <c r="AH125" s="689"/>
      <c r="AI125" s="727">
        <f t="shared" si="29"/>
        <v>37.26</v>
      </c>
      <c r="AJ125" s="728">
        <f t="shared" si="30"/>
        <v>37.26</v>
      </c>
      <c r="AK125" s="695"/>
      <c r="AL125" s="691">
        <f t="shared" si="28"/>
        <v>37.26</v>
      </c>
      <c r="AO125" s="1415"/>
    </row>
    <row r="126" spans="1:41" x14ac:dyDescent="0.35">
      <c r="A126" s="1422"/>
      <c r="B126" s="1423" t="s">
        <v>75</v>
      </c>
      <c r="C126" s="1427"/>
      <c r="D126" s="1427"/>
      <c r="E126" s="1424"/>
      <c r="F126" s="1429"/>
      <c r="G126" s="1446" t="s">
        <v>10</v>
      </c>
      <c r="H126" s="234"/>
      <c r="I126" s="172"/>
      <c r="J126" s="172"/>
      <c r="K126" s="491"/>
      <c r="L126" s="251"/>
      <c r="M126" s="174"/>
      <c r="N126" s="174"/>
      <c r="O126" s="664"/>
      <c r="P126" s="234"/>
      <c r="Q126" s="172"/>
      <c r="R126" s="172"/>
      <c r="S126" s="491"/>
      <c r="T126" s="234"/>
      <c r="U126" s="172"/>
      <c r="V126" s="172"/>
      <c r="W126" s="236"/>
      <c r="X126" s="830" t="s">
        <v>47</v>
      </c>
      <c r="Y126" s="510"/>
      <c r="Z126" s="912"/>
      <c r="AA126" s="928"/>
      <c r="AB126" s="934"/>
      <c r="AC126" s="942">
        <v>3644.27</v>
      </c>
      <c r="AD126" s="942">
        <v>3644.27</v>
      </c>
      <c r="AE126" s="970"/>
      <c r="AF126" s="875"/>
      <c r="AG126" s="851"/>
      <c r="AH126" s="692"/>
      <c r="AI126" s="727">
        <f t="shared" si="29"/>
        <v>3644.27</v>
      </c>
      <c r="AJ126" s="728">
        <f t="shared" si="30"/>
        <v>3644.27</v>
      </c>
      <c r="AK126" s="693"/>
      <c r="AL126" s="685">
        <f t="shared" si="28"/>
        <v>3644.27</v>
      </c>
      <c r="AO126" s="1415"/>
    </row>
    <row r="127" spans="1:41" x14ac:dyDescent="0.35">
      <c r="A127" s="1422"/>
      <c r="B127" s="1424"/>
      <c r="C127" s="1427"/>
      <c r="D127" s="1427"/>
      <c r="E127" s="1424"/>
      <c r="F127" s="1429"/>
      <c r="G127" s="1447"/>
      <c r="H127" s="234"/>
      <c r="I127" s="172"/>
      <c r="J127" s="172"/>
      <c r="K127" s="491"/>
      <c r="L127" s="367"/>
      <c r="M127" s="368"/>
      <c r="N127" s="368"/>
      <c r="O127" s="636"/>
      <c r="P127" s="234"/>
      <c r="Q127" s="172"/>
      <c r="R127" s="172"/>
      <c r="S127" s="491"/>
      <c r="T127" s="234"/>
      <c r="U127" s="172"/>
      <c r="V127" s="172"/>
      <c r="W127" s="236"/>
      <c r="X127" s="14" t="s">
        <v>48</v>
      </c>
      <c r="Y127" s="11"/>
      <c r="Z127" s="910"/>
      <c r="AA127" s="929"/>
      <c r="AB127" s="932"/>
      <c r="AC127" s="943"/>
      <c r="AD127" s="943"/>
      <c r="AE127" s="971"/>
      <c r="AF127" s="873"/>
      <c r="AG127" s="849"/>
      <c r="AH127" s="686"/>
      <c r="AI127" s="727">
        <f t="shared" si="29"/>
        <v>0</v>
      </c>
      <c r="AJ127" s="728">
        <f t="shared" si="30"/>
        <v>0</v>
      </c>
      <c r="AK127" s="694"/>
      <c r="AL127" s="688">
        <f t="shared" si="28"/>
        <v>0</v>
      </c>
      <c r="AO127" s="1415"/>
    </row>
    <row r="128" spans="1:41" ht="26" x14ac:dyDescent="0.35">
      <c r="A128" s="1422"/>
      <c r="B128" s="1424"/>
      <c r="C128" s="1427"/>
      <c r="D128" s="1427"/>
      <c r="E128" s="1424"/>
      <c r="F128" s="1429"/>
      <c r="G128" s="1447"/>
      <c r="H128" s="234"/>
      <c r="I128" s="172"/>
      <c r="J128" s="172"/>
      <c r="K128" s="491"/>
      <c r="L128" s="234"/>
      <c r="M128" s="172"/>
      <c r="N128" s="172"/>
      <c r="O128" s="491"/>
      <c r="P128" s="234"/>
      <c r="Q128" s="172"/>
      <c r="R128" s="172"/>
      <c r="S128" s="491"/>
      <c r="T128" s="234"/>
      <c r="U128" s="172"/>
      <c r="V128" s="172"/>
      <c r="W128" s="236"/>
      <c r="X128" s="841" t="s">
        <v>49</v>
      </c>
      <c r="Y128" s="11"/>
      <c r="Z128" s="910"/>
      <c r="AA128" s="929"/>
      <c r="AB128" s="932"/>
      <c r="AC128" s="943"/>
      <c r="AD128" s="943"/>
      <c r="AE128" s="971"/>
      <c r="AF128" s="873"/>
      <c r="AG128" s="849"/>
      <c r="AH128" s="686"/>
      <c r="AI128" s="727">
        <f t="shared" si="29"/>
        <v>0</v>
      </c>
      <c r="AJ128" s="728">
        <f t="shared" si="30"/>
        <v>0</v>
      </c>
      <c r="AK128" s="694"/>
      <c r="AL128" s="688">
        <f t="shared" si="28"/>
        <v>0</v>
      </c>
      <c r="AO128" s="1415"/>
    </row>
    <row r="129" spans="1:41" x14ac:dyDescent="0.35">
      <c r="A129" s="1422"/>
      <c r="B129" s="1424"/>
      <c r="C129" s="1427"/>
      <c r="D129" s="1427"/>
      <c r="E129" s="1424"/>
      <c r="F129" s="1429"/>
      <c r="G129" s="1447"/>
      <c r="H129" s="234"/>
      <c r="I129" s="172"/>
      <c r="J129" s="172"/>
      <c r="K129" s="491"/>
      <c r="L129" s="234"/>
      <c r="M129" s="172"/>
      <c r="N129" s="172"/>
      <c r="O129" s="491"/>
      <c r="P129" s="234"/>
      <c r="Q129" s="172"/>
      <c r="R129" s="172"/>
      <c r="S129" s="491"/>
      <c r="T129" s="234"/>
      <c r="U129" s="172"/>
      <c r="V129" s="172"/>
      <c r="W129" s="236"/>
      <c r="X129" s="841" t="s">
        <v>50</v>
      </c>
      <c r="Y129" s="11"/>
      <c r="Z129" s="910"/>
      <c r="AA129" s="924"/>
      <c r="AB129" s="932"/>
      <c r="AC129" s="943"/>
      <c r="AD129" s="943"/>
      <c r="AE129" s="971"/>
      <c r="AF129" s="873"/>
      <c r="AG129" s="849"/>
      <c r="AH129" s="686"/>
      <c r="AI129" s="727">
        <f t="shared" si="29"/>
        <v>0</v>
      </c>
      <c r="AJ129" s="728">
        <f t="shared" si="30"/>
        <v>0</v>
      </c>
      <c r="AK129" s="694"/>
      <c r="AL129" s="688">
        <f t="shared" si="28"/>
        <v>0</v>
      </c>
      <c r="AO129" s="1415"/>
    </row>
    <row r="130" spans="1:41" x14ac:dyDescent="0.35">
      <c r="A130" s="1422"/>
      <c r="B130" s="1424"/>
      <c r="C130" s="1427"/>
      <c r="D130" s="1427"/>
      <c r="E130" s="1424"/>
      <c r="F130" s="1429"/>
      <c r="G130" s="1447"/>
      <c r="H130" s="234"/>
      <c r="I130" s="172"/>
      <c r="J130" s="172"/>
      <c r="K130" s="491"/>
      <c r="L130" s="234"/>
      <c r="M130" s="172"/>
      <c r="N130" s="172"/>
      <c r="O130" s="491"/>
      <c r="P130" s="234"/>
      <c r="Q130" s="172"/>
      <c r="R130" s="172"/>
      <c r="S130" s="491"/>
      <c r="T130" s="234"/>
      <c r="U130" s="172"/>
      <c r="V130" s="172"/>
      <c r="W130" s="236"/>
      <c r="X130" s="841" t="s">
        <v>51</v>
      </c>
      <c r="Y130" s="11"/>
      <c r="Z130" s="910"/>
      <c r="AA130" s="924"/>
      <c r="AB130" s="932"/>
      <c r="AC130" s="943"/>
      <c r="AD130" s="943"/>
      <c r="AE130" s="971"/>
      <c r="AF130" s="873"/>
      <c r="AG130" s="849"/>
      <c r="AH130" s="686"/>
      <c r="AI130" s="727">
        <f t="shared" si="29"/>
        <v>0</v>
      </c>
      <c r="AJ130" s="728">
        <f t="shared" si="30"/>
        <v>0</v>
      </c>
      <c r="AK130" s="694"/>
      <c r="AL130" s="688">
        <f t="shared" si="28"/>
        <v>0</v>
      </c>
      <c r="AO130" s="1415"/>
    </row>
    <row r="131" spans="1:41" x14ac:dyDescent="0.35">
      <c r="A131" s="1422"/>
      <c r="B131" s="1424"/>
      <c r="C131" s="1427"/>
      <c r="D131" s="1427"/>
      <c r="E131" s="1424"/>
      <c r="F131" s="1429"/>
      <c r="G131" s="1447"/>
      <c r="H131" s="234"/>
      <c r="I131" s="172"/>
      <c r="J131" s="172"/>
      <c r="K131" s="491"/>
      <c r="L131" s="234"/>
      <c r="M131" s="172"/>
      <c r="N131" s="172"/>
      <c r="O131" s="491"/>
      <c r="P131" s="234"/>
      <c r="Q131" s="172"/>
      <c r="R131" s="172"/>
      <c r="S131" s="491"/>
      <c r="T131" s="234"/>
      <c r="U131" s="172"/>
      <c r="V131" s="172"/>
      <c r="W131" s="236"/>
      <c r="X131" s="841" t="s">
        <v>52</v>
      </c>
      <c r="Y131" s="11"/>
      <c r="Z131" s="910"/>
      <c r="AA131" s="924"/>
      <c r="AB131" s="932"/>
      <c r="AC131" s="943"/>
      <c r="AD131" s="943"/>
      <c r="AE131" s="971"/>
      <c r="AF131" s="873"/>
      <c r="AG131" s="849"/>
      <c r="AH131" s="686"/>
      <c r="AI131" s="727">
        <f t="shared" si="29"/>
        <v>0</v>
      </c>
      <c r="AJ131" s="728">
        <f t="shared" si="30"/>
        <v>0</v>
      </c>
      <c r="AK131" s="694"/>
      <c r="AL131" s="688">
        <f t="shared" si="28"/>
        <v>0</v>
      </c>
      <c r="AO131" s="1415"/>
    </row>
    <row r="132" spans="1:41" ht="16" thickBot="1" x14ac:dyDescent="0.4">
      <c r="A132" s="1422"/>
      <c r="B132" s="1425"/>
      <c r="C132" s="1427"/>
      <c r="D132" s="1427"/>
      <c r="E132" s="1424"/>
      <c r="F132" s="1429"/>
      <c r="G132" s="1448"/>
      <c r="H132" s="234"/>
      <c r="I132" s="172"/>
      <c r="J132" s="172"/>
      <c r="K132" s="491"/>
      <c r="L132" s="367"/>
      <c r="M132" s="368"/>
      <c r="N132" s="368"/>
      <c r="O132" s="636"/>
      <c r="P132" s="234"/>
      <c r="Q132" s="172"/>
      <c r="R132" s="172"/>
      <c r="S132" s="491"/>
      <c r="T132" s="234"/>
      <c r="U132" s="172"/>
      <c r="V132" s="172"/>
      <c r="W132" s="236"/>
      <c r="X132" s="842" t="s">
        <v>53</v>
      </c>
      <c r="Y132" s="269"/>
      <c r="Z132" s="911"/>
      <c r="AA132" s="926"/>
      <c r="AB132" s="933"/>
      <c r="AC132" s="944"/>
      <c r="AD132" s="944"/>
      <c r="AE132" s="972"/>
      <c r="AF132" s="874"/>
      <c r="AG132" s="850"/>
      <c r="AH132" s="689"/>
      <c r="AI132" s="727">
        <f t="shared" si="29"/>
        <v>0</v>
      </c>
      <c r="AJ132" s="728">
        <f t="shared" si="30"/>
        <v>0</v>
      </c>
      <c r="AK132" s="695"/>
      <c r="AL132" s="691">
        <f t="shared" si="28"/>
        <v>0</v>
      </c>
      <c r="AO132" s="1415"/>
    </row>
    <row r="133" spans="1:41" x14ac:dyDescent="0.35">
      <c r="A133" s="1422"/>
      <c r="B133" s="1423" t="s">
        <v>76</v>
      </c>
      <c r="C133" s="1427"/>
      <c r="D133" s="1427"/>
      <c r="E133" s="1424"/>
      <c r="F133" s="1429"/>
      <c r="G133" s="1446" t="s">
        <v>10</v>
      </c>
      <c r="H133" s="234"/>
      <c r="I133" s="172"/>
      <c r="J133" s="172"/>
      <c r="K133" s="491"/>
      <c r="L133" s="367"/>
      <c r="M133" s="368"/>
      <c r="N133" s="368"/>
      <c r="O133" s="636"/>
      <c r="P133" s="234"/>
      <c r="Q133" s="172"/>
      <c r="R133" s="172"/>
      <c r="S133" s="491"/>
      <c r="T133" s="234"/>
      <c r="U133" s="172"/>
      <c r="V133" s="172"/>
      <c r="W133" s="236"/>
      <c r="X133" s="833" t="s">
        <v>47</v>
      </c>
      <c r="Y133" s="510"/>
      <c r="Z133" s="912"/>
      <c r="AA133" s="928"/>
      <c r="AB133" s="934"/>
      <c r="AC133" s="942"/>
      <c r="AD133" s="942"/>
      <c r="AE133" s="970"/>
      <c r="AF133" s="875"/>
      <c r="AG133" s="851"/>
      <c r="AH133" s="692"/>
      <c r="AI133" s="727">
        <f t="shared" si="29"/>
        <v>0</v>
      </c>
      <c r="AJ133" s="728">
        <f t="shared" si="30"/>
        <v>0</v>
      </c>
      <c r="AK133" s="693"/>
      <c r="AL133" s="685">
        <f t="shared" si="28"/>
        <v>0</v>
      </c>
      <c r="AO133" s="1415"/>
    </row>
    <row r="134" spans="1:41" x14ac:dyDescent="0.35">
      <c r="A134" s="1422"/>
      <c r="B134" s="1424"/>
      <c r="C134" s="1427"/>
      <c r="D134" s="1427"/>
      <c r="E134" s="1424"/>
      <c r="F134" s="1429"/>
      <c r="G134" s="1447"/>
      <c r="H134" s="234"/>
      <c r="I134" s="172"/>
      <c r="J134" s="172"/>
      <c r="K134" s="491"/>
      <c r="L134" s="367"/>
      <c r="M134" s="368"/>
      <c r="N134" s="368"/>
      <c r="O134" s="636"/>
      <c r="P134" s="234"/>
      <c r="Q134" s="172"/>
      <c r="R134" s="172"/>
      <c r="S134" s="491"/>
      <c r="T134" s="234"/>
      <c r="U134" s="172"/>
      <c r="V134" s="172"/>
      <c r="W134" s="236"/>
      <c r="X134" s="14" t="s">
        <v>48</v>
      </c>
      <c r="Y134" s="11"/>
      <c r="Z134" s="910"/>
      <c r="AA134" s="929"/>
      <c r="AB134" s="932"/>
      <c r="AC134" s="943"/>
      <c r="AD134" s="943"/>
      <c r="AE134" s="971"/>
      <c r="AF134" s="873"/>
      <c r="AG134" s="849"/>
      <c r="AH134" s="686"/>
      <c r="AI134" s="727">
        <f t="shared" si="29"/>
        <v>0</v>
      </c>
      <c r="AJ134" s="728">
        <f t="shared" si="30"/>
        <v>0</v>
      </c>
      <c r="AK134" s="694"/>
      <c r="AL134" s="688">
        <f t="shared" si="28"/>
        <v>0</v>
      </c>
      <c r="AO134" s="1415"/>
    </row>
    <row r="135" spans="1:41" ht="26" x14ac:dyDescent="0.35">
      <c r="A135" s="1422"/>
      <c r="B135" s="1424"/>
      <c r="C135" s="1427"/>
      <c r="D135" s="1427"/>
      <c r="E135" s="1424"/>
      <c r="F135" s="1429"/>
      <c r="G135" s="1447"/>
      <c r="H135" s="234"/>
      <c r="I135" s="172"/>
      <c r="J135" s="172"/>
      <c r="K135" s="491"/>
      <c r="L135" s="234"/>
      <c r="M135" s="172"/>
      <c r="N135" s="172"/>
      <c r="O135" s="491"/>
      <c r="P135" s="234"/>
      <c r="Q135" s="172"/>
      <c r="R135" s="172"/>
      <c r="S135" s="491"/>
      <c r="T135" s="234"/>
      <c r="U135" s="172"/>
      <c r="V135" s="172"/>
      <c r="W135" s="236"/>
      <c r="X135" s="14" t="s">
        <v>162</v>
      </c>
      <c r="Y135" s="11"/>
      <c r="Z135" s="910"/>
      <c r="AA135" s="929"/>
      <c r="AB135" s="932"/>
      <c r="AC135" s="943"/>
      <c r="AD135" s="943"/>
      <c r="AE135" s="971"/>
      <c r="AF135" s="873"/>
      <c r="AG135" s="849"/>
      <c r="AH135" s="686"/>
      <c r="AI135" s="727">
        <f t="shared" si="29"/>
        <v>0</v>
      </c>
      <c r="AJ135" s="728">
        <f t="shared" si="30"/>
        <v>0</v>
      </c>
      <c r="AK135" s="694"/>
      <c r="AL135" s="688">
        <f t="shared" si="28"/>
        <v>0</v>
      </c>
      <c r="AO135" s="1415"/>
    </row>
    <row r="136" spans="1:41" x14ac:dyDescent="0.35">
      <c r="A136" s="1422"/>
      <c r="B136" s="1424"/>
      <c r="C136" s="1427"/>
      <c r="D136" s="1427"/>
      <c r="E136" s="1424"/>
      <c r="F136" s="1429"/>
      <c r="G136" s="1447"/>
      <c r="H136" s="234"/>
      <c r="I136" s="172"/>
      <c r="J136" s="172"/>
      <c r="K136" s="491"/>
      <c r="L136" s="234"/>
      <c r="M136" s="172"/>
      <c r="N136" s="172"/>
      <c r="O136" s="491"/>
      <c r="P136" s="234"/>
      <c r="Q136" s="172"/>
      <c r="R136" s="172"/>
      <c r="S136" s="491"/>
      <c r="T136" s="234"/>
      <c r="U136" s="172"/>
      <c r="V136" s="172"/>
      <c r="W136" s="236"/>
      <c r="X136" s="14" t="s">
        <v>50</v>
      </c>
      <c r="Y136" s="11"/>
      <c r="Z136" s="910"/>
      <c r="AA136" s="924"/>
      <c r="AB136" s="932"/>
      <c r="AC136" s="943"/>
      <c r="AD136" s="943"/>
      <c r="AE136" s="971"/>
      <c r="AF136" s="873"/>
      <c r="AG136" s="849"/>
      <c r="AH136" s="686"/>
      <c r="AI136" s="727">
        <f t="shared" si="29"/>
        <v>0</v>
      </c>
      <c r="AJ136" s="728">
        <f t="shared" si="30"/>
        <v>0</v>
      </c>
      <c r="AK136" s="694"/>
      <c r="AL136" s="688">
        <f t="shared" si="28"/>
        <v>0</v>
      </c>
      <c r="AO136" s="1415"/>
    </row>
    <row r="137" spans="1:41" x14ac:dyDescent="0.35">
      <c r="A137" s="1422"/>
      <c r="B137" s="1424"/>
      <c r="C137" s="1427"/>
      <c r="D137" s="1427"/>
      <c r="E137" s="1424"/>
      <c r="F137" s="1429"/>
      <c r="G137" s="1447"/>
      <c r="H137" s="234"/>
      <c r="I137" s="172"/>
      <c r="J137" s="172"/>
      <c r="K137" s="491"/>
      <c r="L137" s="234"/>
      <c r="M137" s="172"/>
      <c r="N137" s="172"/>
      <c r="O137" s="491"/>
      <c r="P137" s="234"/>
      <c r="Q137" s="172"/>
      <c r="R137" s="172"/>
      <c r="S137" s="491"/>
      <c r="T137" s="234"/>
      <c r="U137" s="172"/>
      <c r="V137" s="172"/>
      <c r="W137" s="236"/>
      <c r="X137" s="14" t="s">
        <v>51</v>
      </c>
      <c r="Y137" s="11"/>
      <c r="Z137" s="910"/>
      <c r="AA137" s="924"/>
      <c r="AB137" s="932"/>
      <c r="AC137" s="943"/>
      <c r="AD137" s="943"/>
      <c r="AE137" s="971"/>
      <c r="AF137" s="873"/>
      <c r="AG137" s="849"/>
      <c r="AH137" s="686"/>
      <c r="AI137" s="727">
        <f t="shared" si="29"/>
        <v>0</v>
      </c>
      <c r="AJ137" s="728">
        <f t="shared" si="30"/>
        <v>0</v>
      </c>
      <c r="AK137" s="694"/>
      <c r="AL137" s="688">
        <f t="shared" si="28"/>
        <v>0</v>
      </c>
      <c r="AO137" s="1415"/>
    </row>
    <row r="138" spans="1:41" x14ac:dyDescent="0.35">
      <c r="A138" s="1422"/>
      <c r="B138" s="1424"/>
      <c r="C138" s="1427"/>
      <c r="D138" s="1427"/>
      <c r="E138" s="1424"/>
      <c r="F138" s="1429"/>
      <c r="G138" s="1447"/>
      <c r="H138" s="234"/>
      <c r="I138" s="172"/>
      <c r="J138" s="172"/>
      <c r="K138" s="491"/>
      <c r="L138" s="234"/>
      <c r="M138" s="172"/>
      <c r="N138" s="172"/>
      <c r="O138" s="491"/>
      <c r="P138" s="234"/>
      <c r="Q138" s="172"/>
      <c r="R138" s="172"/>
      <c r="S138" s="491"/>
      <c r="T138" s="234"/>
      <c r="U138" s="172"/>
      <c r="V138" s="172"/>
      <c r="W138" s="236"/>
      <c r="X138" s="14" t="s">
        <v>52</v>
      </c>
      <c r="Y138" s="11"/>
      <c r="Z138" s="910"/>
      <c r="AA138" s="924"/>
      <c r="AB138" s="932"/>
      <c r="AC138" s="943"/>
      <c r="AD138" s="943"/>
      <c r="AE138" s="971"/>
      <c r="AF138" s="873"/>
      <c r="AG138" s="849"/>
      <c r="AH138" s="686"/>
      <c r="AI138" s="727">
        <f t="shared" si="29"/>
        <v>0</v>
      </c>
      <c r="AJ138" s="728">
        <f t="shared" si="30"/>
        <v>0</v>
      </c>
      <c r="AK138" s="694"/>
      <c r="AL138" s="688">
        <f t="shared" si="28"/>
        <v>0</v>
      </c>
      <c r="AO138" s="1415"/>
    </row>
    <row r="139" spans="1:41" ht="16" thickBot="1" x14ac:dyDescent="0.4">
      <c r="A139" s="1422"/>
      <c r="B139" s="1425"/>
      <c r="C139" s="1427"/>
      <c r="D139" s="1427"/>
      <c r="E139" s="1424"/>
      <c r="F139" s="1429"/>
      <c r="G139" s="1448"/>
      <c r="H139" s="234"/>
      <c r="I139" s="172"/>
      <c r="J139" s="172"/>
      <c r="K139" s="491"/>
      <c r="L139" s="234"/>
      <c r="M139" s="172"/>
      <c r="N139" s="172"/>
      <c r="O139" s="491"/>
      <c r="P139" s="234"/>
      <c r="Q139" s="172"/>
      <c r="R139" s="172"/>
      <c r="S139" s="491"/>
      <c r="T139" s="234"/>
      <c r="U139" s="172"/>
      <c r="V139" s="172"/>
      <c r="W139" s="236"/>
      <c r="X139" s="832" t="s">
        <v>53</v>
      </c>
      <c r="Y139" s="269"/>
      <c r="Z139" s="911"/>
      <c r="AA139" s="926"/>
      <c r="AB139" s="933"/>
      <c r="AC139" s="944"/>
      <c r="AD139" s="944"/>
      <c r="AE139" s="972"/>
      <c r="AF139" s="874"/>
      <c r="AG139" s="850"/>
      <c r="AH139" s="689"/>
      <c r="AI139" s="727">
        <f t="shared" si="29"/>
        <v>0</v>
      </c>
      <c r="AJ139" s="728">
        <f t="shared" si="30"/>
        <v>0</v>
      </c>
      <c r="AK139" s="695"/>
      <c r="AL139" s="691">
        <f t="shared" si="28"/>
        <v>0</v>
      </c>
      <c r="AO139" s="1415"/>
    </row>
    <row r="140" spans="1:41" s="135" customFormat="1" ht="16" thickBot="1" x14ac:dyDescent="0.4">
      <c r="A140" s="1422"/>
      <c r="B140" s="533" t="s">
        <v>217</v>
      </c>
      <c r="C140" s="533"/>
      <c r="D140" s="533"/>
      <c r="E140" s="533"/>
      <c r="F140" s="533"/>
      <c r="G140" s="779"/>
      <c r="H140" s="789"/>
      <c r="I140" s="534"/>
      <c r="J140" s="534"/>
      <c r="K140" s="534"/>
      <c r="L140" s="795"/>
      <c r="M140" s="544"/>
      <c r="N140" s="544"/>
      <c r="O140" s="819"/>
      <c r="P140" s="791"/>
      <c r="Q140" s="541"/>
      <c r="R140" s="541"/>
      <c r="S140" s="800"/>
      <c r="T140" s="791"/>
      <c r="U140" s="541"/>
      <c r="V140" s="541"/>
      <c r="W140" s="792"/>
      <c r="X140" s="843"/>
      <c r="Y140" s="535"/>
      <c r="Z140" s="913"/>
      <c r="AA140" s="888">
        <f t="shared" ref="AA140:AL140" si="31">SUM(AA119:AA139)</f>
        <v>2909.2700000000004</v>
      </c>
      <c r="AB140" s="888">
        <f t="shared" si="31"/>
        <v>2909.2700000000004</v>
      </c>
      <c r="AC140" s="888">
        <f t="shared" si="31"/>
        <v>11790.410000000002</v>
      </c>
      <c r="AD140" s="888">
        <f t="shared" si="31"/>
        <v>11790.410000000002</v>
      </c>
      <c r="AE140" s="973">
        <f t="shared" si="31"/>
        <v>0</v>
      </c>
      <c r="AF140" s="888">
        <f t="shared" si="31"/>
        <v>0</v>
      </c>
      <c r="AG140" s="733">
        <f t="shared" si="31"/>
        <v>0</v>
      </c>
      <c r="AH140" s="730">
        <f t="shared" si="31"/>
        <v>0</v>
      </c>
      <c r="AI140" s="731">
        <f t="shared" si="31"/>
        <v>14699.68</v>
      </c>
      <c r="AJ140" s="732">
        <f t="shared" si="31"/>
        <v>14699.68</v>
      </c>
      <c r="AK140" s="733">
        <f t="shared" si="31"/>
        <v>0</v>
      </c>
      <c r="AL140" s="729">
        <f t="shared" si="31"/>
        <v>14699.68</v>
      </c>
      <c r="AM140" s="1216">
        <v>50000</v>
      </c>
      <c r="AN140" s="1218">
        <f>AM140-AL140</f>
        <v>35300.32</v>
      </c>
      <c r="AO140" s="1415"/>
    </row>
    <row r="141" spans="1:41" x14ac:dyDescent="0.35">
      <c r="A141" s="1422" t="s">
        <v>77</v>
      </c>
      <c r="B141" s="1454" t="s">
        <v>78</v>
      </c>
      <c r="C141" s="1426" t="s">
        <v>79</v>
      </c>
      <c r="D141" s="1426" t="s">
        <v>79</v>
      </c>
      <c r="E141" s="1423" t="s">
        <v>185</v>
      </c>
      <c r="F141" s="1428" t="s">
        <v>186</v>
      </c>
      <c r="G141" s="1446" t="s">
        <v>10</v>
      </c>
      <c r="H141" s="251"/>
      <c r="I141" s="175"/>
      <c r="J141" s="175"/>
      <c r="K141" s="669"/>
      <c r="L141" s="252"/>
      <c r="M141" s="175"/>
      <c r="N141" s="174"/>
      <c r="O141" s="664"/>
      <c r="P141" s="620"/>
      <c r="Q141" s="374"/>
      <c r="R141" s="173"/>
      <c r="S141" s="491"/>
      <c r="T141" s="234"/>
      <c r="U141" s="172"/>
      <c r="V141" s="172"/>
      <c r="W141" s="236"/>
      <c r="X141" s="833" t="s">
        <v>47</v>
      </c>
      <c r="Y141" s="492"/>
      <c r="Z141" s="898"/>
      <c r="AA141" s="928">
        <v>34941.130000000005</v>
      </c>
      <c r="AB141" s="928">
        <v>34941.130000000005</v>
      </c>
      <c r="AC141" s="945">
        <v>26005.35</v>
      </c>
      <c r="AD141" s="945">
        <v>26005.35</v>
      </c>
      <c r="AE141" s="974"/>
      <c r="AF141" s="872"/>
      <c r="AG141" s="848"/>
      <c r="AH141" s="734"/>
      <c r="AI141" s="727">
        <f t="shared" ref="AI141:AI149" si="32">AB141+AD141+AF141+AH141</f>
        <v>60946.48</v>
      </c>
      <c r="AJ141" s="728">
        <f t="shared" ref="AJ141:AJ149" si="33">AA141+AC141+AE141+AG141</f>
        <v>60946.48</v>
      </c>
      <c r="AK141" s="693"/>
      <c r="AL141" s="685">
        <f>AJ141</f>
        <v>60946.48</v>
      </c>
      <c r="AO141" s="1415" t="s">
        <v>293</v>
      </c>
    </row>
    <row r="142" spans="1:41" x14ac:dyDescent="0.35">
      <c r="A142" s="1422"/>
      <c r="B142" s="1455"/>
      <c r="C142" s="1427"/>
      <c r="D142" s="1427"/>
      <c r="E142" s="1424"/>
      <c r="F142" s="1429"/>
      <c r="G142" s="1447"/>
      <c r="H142" s="234"/>
      <c r="I142" s="175"/>
      <c r="J142" s="175"/>
      <c r="K142" s="669"/>
      <c r="L142" s="252"/>
      <c r="M142" s="175"/>
      <c r="N142" s="174"/>
      <c r="O142" s="664"/>
      <c r="P142" s="251"/>
      <c r="Q142" s="174"/>
      <c r="R142" s="173"/>
      <c r="S142" s="491"/>
      <c r="T142" s="234"/>
      <c r="U142" s="172"/>
      <c r="V142" s="172"/>
      <c r="W142" s="236"/>
      <c r="X142" s="14" t="s">
        <v>48</v>
      </c>
      <c r="Y142" s="7"/>
      <c r="Z142" s="899"/>
      <c r="AA142" s="924">
        <v>22163.429999999997</v>
      </c>
      <c r="AB142" s="924">
        <v>22163.429999999997</v>
      </c>
      <c r="AC142" s="946">
        <v>7208.68</v>
      </c>
      <c r="AD142" s="940">
        <v>7208.68</v>
      </c>
      <c r="AE142" s="975">
        <v>500</v>
      </c>
      <c r="AF142" s="873"/>
      <c r="AG142" s="849"/>
      <c r="AH142" s="735"/>
      <c r="AI142" s="727">
        <f t="shared" si="32"/>
        <v>29372.109999999997</v>
      </c>
      <c r="AJ142" s="728">
        <f t="shared" si="33"/>
        <v>29872.109999999997</v>
      </c>
      <c r="AK142" s="694"/>
      <c r="AL142" s="688">
        <f t="shared" ref="AL142:AL168" si="34">AJ142</f>
        <v>29872.109999999997</v>
      </c>
      <c r="AO142" s="1415"/>
    </row>
    <row r="143" spans="1:41" ht="26" x14ac:dyDescent="0.35">
      <c r="A143" s="1422"/>
      <c r="B143" s="1455"/>
      <c r="C143" s="1427"/>
      <c r="D143" s="1427"/>
      <c r="E143" s="1424"/>
      <c r="F143" s="1429"/>
      <c r="G143" s="1447"/>
      <c r="H143" s="234"/>
      <c r="I143" s="173"/>
      <c r="J143" s="173"/>
      <c r="K143" s="630"/>
      <c r="L143" s="253"/>
      <c r="M143" s="173"/>
      <c r="N143" s="172"/>
      <c r="O143" s="491"/>
      <c r="P143" s="253"/>
      <c r="Q143" s="173"/>
      <c r="R143" s="173"/>
      <c r="S143" s="491"/>
      <c r="T143" s="234"/>
      <c r="U143" s="172"/>
      <c r="V143" s="172"/>
      <c r="W143" s="236"/>
      <c r="X143" s="16" t="s">
        <v>49</v>
      </c>
      <c r="Y143" s="7"/>
      <c r="Z143" s="899"/>
      <c r="AA143" s="924"/>
      <c r="AB143" s="924"/>
      <c r="AC143" s="946"/>
      <c r="AD143" s="940"/>
      <c r="AE143" s="964"/>
      <c r="AF143" s="873"/>
      <c r="AG143" s="849"/>
      <c r="AH143" s="735"/>
      <c r="AI143" s="727">
        <f t="shared" si="32"/>
        <v>0</v>
      </c>
      <c r="AJ143" s="728">
        <f t="shared" si="33"/>
        <v>0</v>
      </c>
      <c r="AK143" s="694"/>
      <c r="AL143" s="688">
        <f t="shared" si="34"/>
        <v>0</v>
      </c>
      <c r="AO143" s="1415"/>
    </row>
    <row r="144" spans="1:41" x14ac:dyDescent="0.35">
      <c r="A144" s="1422"/>
      <c r="B144" s="1455"/>
      <c r="C144" s="1427"/>
      <c r="D144" s="1427"/>
      <c r="E144" s="1424"/>
      <c r="F144" s="1429"/>
      <c r="G144" s="1447"/>
      <c r="H144" s="234"/>
      <c r="I144" s="173"/>
      <c r="J144" s="173"/>
      <c r="K144" s="630"/>
      <c r="L144" s="253"/>
      <c r="M144" s="173"/>
      <c r="N144" s="172"/>
      <c r="O144" s="491"/>
      <c r="P144" s="253"/>
      <c r="Q144" s="173"/>
      <c r="R144" s="173"/>
      <c r="S144" s="491"/>
      <c r="T144" s="234"/>
      <c r="U144" s="172"/>
      <c r="V144" s="172"/>
      <c r="W144" s="236"/>
      <c r="X144" s="16" t="s">
        <v>50</v>
      </c>
      <c r="Y144" s="7"/>
      <c r="Z144" s="899"/>
      <c r="AA144" s="924"/>
      <c r="AB144" s="924"/>
      <c r="AC144" s="946"/>
      <c r="AD144" s="940"/>
      <c r="AE144" s="964"/>
      <c r="AF144" s="873"/>
      <c r="AG144" s="849"/>
      <c r="AH144" s="735"/>
      <c r="AI144" s="727">
        <f t="shared" si="32"/>
        <v>0</v>
      </c>
      <c r="AJ144" s="728">
        <f t="shared" si="33"/>
        <v>0</v>
      </c>
      <c r="AK144" s="694"/>
      <c r="AL144" s="688">
        <f t="shared" si="34"/>
        <v>0</v>
      </c>
      <c r="AO144" s="1415"/>
    </row>
    <row r="145" spans="1:41" x14ac:dyDescent="0.35">
      <c r="A145" s="1422"/>
      <c r="B145" s="1455"/>
      <c r="C145" s="1427"/>
      <c r="D145" s="1427"/>
      <c r="E145" s="1424"/>
      <c r="F145" s="1429"/>
      <c r="G145" s="1447"/>
      <c r="H145" s="234"/>
      <c r="I145" s="374"/>
      <c r="J145" s="374"/>
      <c r="K145" s="798"/>
      <c r="L145" s="252"/>
      <c r="M145" s="175"/>
      <c r="N145" s="175"/>
      <c r="O145" s="664"/>
      <c r="P145" s="253"/>
      <c r="Q145" s="173"/>
      <c r="R145" s="173"/>
      <c r="S145" s="491"/>
      <c r="T145" s="234"/>
      <c r="U145" s="172"/>
      <c r="V145" s="172"/>
      <c r="W145" s="236"/>
      <c r="X145" s="16" t="s">
        <v>51</v>
      </c>
      <c r="Y145" s="7"/>
      <c r="Z145" s="899"/>
      <c r="AA145" s="924">
        <v>10920.499999999998</v>
      </c>
      <c r="AB145" s="924">
        <v>10920.499999999998</v>
      </c>
      <c r="AC145" s="946">
        <v>2906.7900000000004</v>
      </c>
      <c r="AD145" s="940">
        <v>2906.7900000000004</v>
      </c>
      <c r="AE145" s="964"/>
      <c r="AF145" s="873"/>
      <c r="AG145" s="849"/>
      <c r="AH145" s="735"/>
      <c r="AI145" s="727">
        <f t="shared" si="32"/>
        <v>13827.289999999999</v>
      </c>
      <c r="AJ145" s="728">
        <f t="shared" si="33"/>
        <v>13827.289999999999</v>
      </c>
      <c r="AK145" s="694"/>
      <c r="AL145" s="688">
        <f t="shared" si="34"/>
        <v>13827.289999999999</v>
      </c>
      <c r="AO145" s="1415"/>
    </row>
    <row r="146" spans="1:41" x14ac:dyDescent="0.35">
      <c r="A146" s="1422"/>
      <c r="B146" s="1455"/>
      <c r="C146" s="1427"/>
      <c r="D146" s="1427"/>
      <c r="E146" s="1424"/>
      <c r="F146" s="1429"/>
      <c r="G146" s="1447"/>
      <c r="H146" s="234"/>
      <c r="I146" s="173"/>
      <c r="J146" s="173"/>
      <c r="K146" s="630"/>
      <c r="L146" s="253"/>
      <c r="M146" s="173"/>
      <c r="N146" s="172"/>
      <c r="O146" s="491"/>
      <c r="P146" s="253"/>
      <c r="Q146" s="173"/>
      <c r="R146" s="173"/>
      <c r="S146" s="491"/>
      <c r="T146" s="234"/>
      <c r="U146" s="172"/>
      <c r="V146" s="172"/>
      <c r="W146" s="236"/>
      <c r="X146" s="16" t="s">
        <v>52</v>
      </c>
      <c r="Y146" s="7"/>
      <c r="Z146" s="899"/>
      <c r="AA146" s="924"/>
      <c r="AB146" s="924"/>
      <c r="AC146" s="946"/>
      <c r="AD146" s="940"/>
      <c r="AE146" s="964"/>
      <c r="AF146" s="873"/>
      <c r="AG146" s="849"/>
      <c r="AH146" s="735"/>
      <c r="AI146" s="727">
        <f t="shared" si="32"/>
        <v>0</v>
      </c>
      <c r="AJ146" s="728">
        <f t="shared" si="33"/>
        <v>0</v>
      </c>
      <c r="AK146" s="694"/>
      <c r="AL146" s="688">
        <f t="shared" si="34"/>
        <v>0</v>
      </c>
      <c r="AO146" s="1415"/>
    </row>
    <row r="147" spans="1:41" ht="16" thickBot="1" x14ac:dyDescent="0.4">
      <c r="A147" s="1422"/>
      <c r="B147" s="1456"/>
      <c r="C147" s="1427"/>
      <c r="D147" s="1427"/>
      <c r="E147" s="1424"/>
      <c r="F147" s="1429"/>
      <c r="G147" s="1448"/>
      <c r="H147" s="234"/>
      <c r="I147" s="175"/>
      <c r="J147" s="173"/>
      <c r="K147" s="798"/>
      <c r="L147" s="620"/>
      <c r="M147" s="374"/>
      <c r="N147" s="368"/>
      <c r="O147" s="636"/>
      <c r="P147" s="253"/>
      <c r="Q147" s="173"/>
      <c r="R147" s="173"/>
      <c r="S147" s="491"/>
      <c r="T147" s="234"/>
      <c r="U147" s="172"/>
      <c r="V147" s="172"/>
      <c r="W147" s="236"/>
      <c r="X147" s="834" t="s">
        <v>53</v>
      </c>
      <c r="Y147" s="268"/>
      <c r="Z147" s="900"/>
      <c r="AA147" s="921">
        <v>4.509999999999998</v>
      </c>
      <c r="AB147" s="926">
        <v>4.509999999999998</v>
      </c>
      <c r="AC147" s="930"/>
      <c r="AD147" s="930"/>
      <c r="AE147" s="976"/>
      <c r="AF147" s="874"/>
      <c r="AG147" s="850"/>
      <c r="AH147" s="736"/>
      <c r="AI147" s="727">
        <f t="shared" si="32"/>
        <v>4.509999999999998</v>
      </c>
      <c r="AJ147" s="728">
        <f t="shared" si="33"/>
        <v>4.509999999999998</v>
      </c>
      <c r="AK147" s="695"/>
      <c r="AL147" s="691">
        <f t="shared" si="34"/>
        <v>4.509999999999998</v>
      </c>
      <c r="AO147" s="1415"/>
    </row>
    <row r="148" spans="1:41" x14ac:dyDescent="0.35">
      <c r="A148" s="1422"/>
      <c r="B148" s="1454" t="s">
        <v>80</v>
      </c>
      <c r="C148" s="1427"/>
      <c r="D148" s="1427"/>
      <c r="E148" s="1424"/>
      <c r="F148" s="1429"/>
      <c r="G148" s="1446" t="s">
        <v>10</v>
      </c>
      <c r="H148" s="234"/>
      <c r="I148" s="173"/>
      <c r="J148" s="173"/>
      <c r="K148" s="630"/>
      <c r="L148" s="253"/>
      <c r="M148" s="173"/>
      <c r="N148" s="172"/>
      <c r="O148" s="491"/>
      <c r="P148" s="253"/>
      <c r="Q148" s="173"/>
      <c r="R148" s="173"/>
      <c r="S148" s="491"/>
      <c r="T148" s="234"/>
      <c r="U148" s="172"/>
      <c r="V148" s="172"/>
      <c r="W148" s="236"/>
      <c r="X148" s="833" t="s">
        <v>47</v>
      </c>
      <c r="Y148" s="492"/>
      <c r="Z148" s="898"/>
      <c r="AA148" s="928"/>
      <c r="AB148" s="925"/>
      <c r="AC148" s="945"/>
      <c r="AD148" s="990"/>
      <c r="AE148" s="977"/>
      <c r="AF148" s="875"/>
      <c r="AG148" s="851"/>
      <c r="AH148" s="737"/>
      <c r="AI148" s="727">
        <f t="shared" si="32"/>
        <v>0</v>
      </c>
      <c r="AJ148" s="728">
        <f t="shared" si="33"/>
        <v>0</v>
      </c>
      <c r="AK148" s="693"/>
      <c r="AL148" s="685">
        <f t="shared" si="34"/>
        <v>0</v>
      </c>
      <c r="AO148" s="1415"/>
    </row>
    <row r="149" spans="1:41" x14ac:dyDescent="0.35">
      <c r="A149" s="1422"/>
      <c r="B149" s="1455"/>
      <c r="C149" s="1427"/>
      <c r="D149" s="1427"/>
      <c r="E149" s="1424"/>
      <c r="F149" s="1429"/>
      <c r="G149" s="1447"/>
      <c r="H149" s="234"/>
      <c r="I149" s="173"/>
      <c r="J149" s="173"/>
      <c r="K149" s="630"/>
      <c r="L149" s="253"/>
      <c r="M149" s="173"/>
      <c r="N149" s="172"/>
      <c r="O149" s="491"/>
      <c r="P149" s="253"/>
      <c r="Q149" s="173"/>
      <c r="R149" s="173"/>
      <c r="S149" s="491"/>
      <c r="T149" s="234"/>
      <c r="U149" s="172"/>
      <c r="V149" s="172"/>
      <c r="W149" s="236"/>
      <c r="X149" s="14" t="s">
        <v>48</v>
      </c>
      <c r="Y149" s="7"/>
      <c r="Z149" s="899"/>
      <c r="AA149" s="924"/>
      <c r="AB149" s="924"/>
      <c r="AC149" s="946"/>
      <c r="AD149" s="940"/>
      <c r="AE149" s="964"/>
      <c r="AF149" s="873"/>
      <c r="AG149" s="849"/>
      <c r="AH149" s="735"/>
      <c r="AI149" s="727">
        <f t="shared" si="32"/>
        <v>0</v>
      </c>
      <c r="AJ149" s="728">
        <f t="shared" si="33"/>
        <v>0</v>
      </c>
      <c r="AK149" s="694"/>
      <c r="AL149" s="688">
        <f t="shared" si="34"/>
        <v>0</v>
      </c>
      <c r="AO149" s="1415"/>
    </row>
    <row r="150" spans="1:41" ht="26" x14ac:dyDescent="0.35">
      <c r="A150" s="1422"/>
      <c r="B150" s="1455"/>
      <c r="C150" s="1427"/>
      <c r="D150" s="1427"/>
      <c r="E150" s="1424"/>
      <c r="F150" s="1429"/>
      <c r="G150" s="1447"/>
      <c r="H150" s="234"/>
      <c r="I150" s="173"/>
      <c r="J150" s="173"/>
      <c r="K150" s="630"/>
      <c r="L150" s="253"/>
      <c r="M150" s="173"/>
      <c r="N150" s="172"/>
      <c r="O150" s="491"/>
      <c r="P150" s="253"/>
      <c r="Q150" s="173"/>
      <c r="R150" s="173"/>
      <c r="S150" s="491"/>
      <c r="T150" s="234"/>
      <c r="U150" s="172"/>
      <c r="V150" s="172"/>
      <c r="W150" s="236"/>
      <c r="X150" s="14" t="s">
        <v>49</v>
      </c>
      <c r="Y150" s="7"/>
      <c r="Z150" s="899"/>
      <c r="AA150" s="924"/>
      <c r="AB150" s="924"/>
      <c r="AC150" s="946"/>
      <c r="AD150" s="940"/>
      <c r="AE150" s="964"/>
      <c r="AF150" s="873"/>
      <c r="AG150" s="849"/>
      <c r="AH150" s="735"/>
      <c r="AI150" s="727">
        <f t="shared" ref="AI150:AI160" si="35">AB150+AD150+AF150+AH150</f>
        <v>0</v>
      </c>
      <c r="AJ150" s="728">
        <f t="shared" ref="AJ150:AJ160" si="36">AA150+AC150+AE150+AG150</f>
        <v>0</v>
      </c>
      <c r="AK150" s="694"/>
      <c r="AL150" s="688">
        <f t="shared" si="34"/>
        <v>0</v>
      </c>
      <c r="AO150" s="1415"/>
    </row>
    <row r="151" spans="1:41" x14ac:dyDescent="0.35">
      <c r="A151" s="1422"/>
      <c r="B151" s="1455"/>
      <c r="C151" s="1427"/>
      <c r="D151" s="1427"/>
      <c r="E151" s="1424"/>
      <c r="F151" s="1429"/>
      <c r="G151" s="1447"/>
      <c r="H151" s="234"/>
      <c r="I151" s="173"/>
      <c r="J151" s="173"/>
      <c r="K151" s="630"/>
      <c r="L151" s="253"/>
      <c r="M151" s="173"/>
      <c r="N151" s="172"/>
      <c r="O151" s="491"/>
      <c r="P151" s="253"/>
      <c r="Q151" s="173"/>
      <c r="R151" s="173"/>
      <c r="S151" s="491"/>
      <c r="T151" s="234"/>
      <c r="U151" s="172"/>
      <c r="V151" s="172"/>
      <c r="W151" s="236"/>
      <c r="X151" s="14" t="s">
        <v>50</v>
      </c>
      <c r="Y151" s="7"/>
      <c r="Z151" s="899"/>
      <c r="AA151" s="924"/>
      <c r="AB151" s="924"/>
      <c r="AC151" s="946"/>
      <c r="AD151" s="940"/>
      <c r="AE151" s="964"/>
      <c r="AF151" s="873"/>
      <c r="AG151" s="849"/>
      <c r="AH151" s="735"/>
      <c r="AI151" s="727">
        <f t="shared" si="35"/>
        <v>0</v>
      </c>
      <c r="AJ151" s="728">
        <f t="shared" si="36"/>
        <v>0</v>
      </c>
      <c r="AK151" s="694"/>
      <c r="AL151" s="688">
        <f t="shared" si="34"/>
        <v>0</v>
      </c>
      <c r="AO151" s="1415"/>
    </row>
    <row r="152" spans="1:41" x14ac:dyDescent="0.35">
      <c r="A152" s="1422"/>
      <c r="B152" s="1455"/>
      <c r="C152" s="1427"/>
      <c r="D152" s="1427"/>
      <c r="E152" s="1424"/>
      <c r="F152" s="1429"/>
      <c r="G152" s="1447"/>
      <c r="H152" s="234"/>
      <c r="I152" s="173"/>
      <c r="J152" s="173"/>
      <c r="K152" s="630"/>
      <c r="L152" s="253"/>
      <c r="M152" s="173"/>
      <c r="N152" s="172"/>
      <c r="O152" s="491"/>
      <c r="P152" s="253"/>
      <c r="Q152" s="173"/>
      <c r="R152" s="173"/>
      <c r="S152" s="491"/>
      <c r="T152" s="234"/>
      <c r="U152" s="172"/>
      <c r="V152" s="172"/>
      <c r="W152" s="236"/>
      <c r="X152" s="14" t="s">
        <v>51</v>
      </c>
      <c r="Y152" s="7"/>
      <c r="Z152" s="899"/>
      <c r="AA152" s="924"/>
      <c r="AB152" s="924"/>
      <c r="AC152" s="946"/>
      <c r="AD152" s="940"/>
      <c r="AE152" s="964"/>
      <c r="AF152" s="873"/>
      <c r="AG152" s="849"/>
      <c r="AH152" s="735"/>
      <c r="AI152" s="727">
        <f t="shared" si="35"/>
        <v>0</v>
      </c>
      <c r="AJ152" s="728">
        <f t="shared" si="36"/>
        <v>0</v>
      </c>
      <c r="AK152" s="694"/>
      <c r="AL152" s="688">
        <f t="shared" si="34"/>
        <v>0</v>
      </c>
      <c r="AO152" s="1415"/>
    </row>
    <row r="153" spans="1:41" x14ac:dyDescent="0.35">
      <c r="A153" s="1422"/>
      <c r="B153" s="1455"/>
      <c r="C153" s="1427"/>
      <c r="D153" s="1427"/>
      <c r="E153" s="1424"/>
      <c r="F153" s="1429"/>
      <c r="G153" s="1447"/>
      <c r="H153" s="234"/>
      <c r="I153" s="173"/>
      <c r="J153" s="173"/>
      <c r="K153" s="630"/>
      <c r="L153" s="253"/>
      <c r="M153" s="173"/>
      <c r="N153" s="172"/>
      <c r="O153" s="491"/>
      <c r="P153" s="253"/>
      <c r="Q153" s="173"/>
      <c r="R153" s="173"/>
      <c r="S153" s="491"/>
      <c r="T153" s="234"/>
      <c r="U153" s="172"/>
      <c r="V153" s="172"/>
      <c r="W153" s="236"/>
      <c r="X153" s="14" t="s">
        <v>52</v>
      </c>
      <c r="Y153" s="7"/>
      <c r="Z153" s="899"/>
      <c r="AA153" s="924"/>
      <c r="AB153" s="924"/>
      <c r="AC153" s="946"/>
      <c r="AD153" s="940"/>
      <c r="AE153" s="964"/>
      <c r="AF153" s="873"/>
      <c r="AG153" s="849"/>
      <c r="AH153" s="735"/>
      <c r="AI153" s="727">
        <f t="shared" si="35"/>
        <v>0</v>
      </c>
      <c r="AJ153" s="728">
        <f t="shared" si="36"/>
        <v>0</v>
      </c>
      <c r="AK153" s="694"/>
      <c r="AL153" s="688">
        <f t="shared" si="34"/>
        <v>0</v>
      </c>
      <c r="AO153" s="1415"/>
    </row>
    <row r="154" spans="1:41" ht="16" thickBot="1" x14ac:dyDescent="0.4">
      <c r="A154" s="1422"/>
      <c r="B154" s="1456"/>
      <c r="C154" s="1427"/>
      <c r="D154" s="1427"/>
      <c r="E154" s="1424"/>
      <c r="F154" s="1429"/>
      <c r="G154" s="1448"/>
      <c r="H154" s="234"/>
      <c r="I154" s="173"/>
      <c r="J154" s="173"/>
      <c r="K154" s="630"/>
      <c r="L154" s="253"/>
      <c r="M154" s="173"/>
      <c r="N154" s="172"/>
      <c r="O154" s="491"/>
      <c r="P154" s="253"/>
      <c r="Q154" s="173"/>
      <c r="R154" s="173"/>
      <c r="S154" s="491"/>
      <c r="T154" s="234"/>
      <c r="U154" s="172"/>
      <c r="V154" s="172"/>
      <c r="W154" s="236"/>
      <c r="X154" s="834" t="s">
        <v>53</v>
      </c>
      <c r="Y154" s="268"/>
      <c r="Z154" s="900"/>
      <c r="AA154" s="926"/>
      <c r="AB154" s="926"/>
      <c r="AC154" s="930"/>
      <c r="AD154" s="991"/>
      <c r="AE154" s="978"/>
      <c r="AF154" s="874"/>
      <c r="AG154" s="850"/>
      <c r="AH154" s="736"/>
      <c r="AI154" s="727">
        <f t="shared" si="35"/>
        <v>0</v>
      </c>
      <c r="AJ154" s="728">
        <f t="shared" si="36"/>
        <v>0</v>
      </c>
      <c r="AK154" s="695"/>
      <c r="AL154" s="691">
        <f t="shared" si="34"/>
        <v>0</v>
      </c>
      <c r="AO154" s="1415"/>
    </row>
    <row r="155" spans="1:41" x14ac:dyDescent="0.35">
      <c r="A155" s="1422"/>
      <c r="B155" s="1454" t="s">
        <v>81</v>
      </c>
      <c r="C155" s="1427"/>
      <c r="D155" s="1427"/>
      <c r="E155" s="1424"/>
      <c r="F155" s="1429"/>
      <c r="G155" s="1446" t="s">
        <v>10</v>
      </c>
      <c r="H155" s="234"/>
      <c r="I155" s="172"/>
      <c r="J155" s="172"/>
      <c r="K155" s="630"/>
      <c r="L155" s="234"/>
      <c r="M155" s="172"/>
      <c r="N155" s="172"/>
      <c r="O155" s="491"/>
      <c r="P155" s="253"/>
      <c r="Q155" s="374"/>
      <c r="R155" s="374"/>
      <c r="S155" s="491"/>
      <c r="T155" s="234"/>
      <c r="U155" s="172"/>
      <c r="V155" s="172"/>
      <c r="W155" s="236"/>
      <c r="X155" s="833" t="s">
        <v>47</v>
      </c>
      <c r="Y155" s="492"/>
      <c r="Z155" s="898"/>
      <c r="AA155" s="928"/>
      <c r="AB155" s="928"/>
      <c r="AC155" s="945"/>
      <c r="AD155" s="992"/>
      <c r="AE155" s="979"/>
      <c r="AF155" s="872"/>
      <c r="AG155" s="848"/>
      <c r="AH155" s="734"/>
      <c r="AI155" s="727">
        <f t="shared" si="35"/>
        <v>0</v>
      </c>
      <c r="AJ155" s="728">
        <f t="shared" si="36"/>
        <v>0</v>
      </c>
      <c r="AK155" s="693"/>
      <c r="AL155" s="685">
        <f t="shared" si="34"/>
        <v>0</v>
      </c>
      <c r="AO155" s="1415"/>
    </row>
    <row r="156" spans="1:41" x14ac:dyDescent="0.35">
      <c r="A156" s="1422"/>
      <c r="B156" s="1455"/>
      <c r="C156" s="1427"/>
      <c r="D156" s="1427"/>
      <c r="E156" s="1424"/>
      <c r="F156" s="1429"/>
      <c r="G156" s="1447"/>
      <c r="H156" s="234"/>
      <c r="I156" s="172"/>
      <c r="J156" s="172"/>
      <c r="K156" s="630"/>
      <c r="L156" s="234"/>
      <c r="M156" s="172"/>
      <c r="N156" s="172"/>
      <c r="O156" s="491"/>
      <c r="P156" s="253"/>
      <c r="Q156" s="374"/>
      <c r="R156" s="374"/>
      <c r="S156" s="491"/>
      <c r="T156" s="234"/>
      <c r="U156" s="172"/>
      <c r="V156" s="172"/>
      <c r="W156" s="236"/>
      <c r="X156" s="14" t="s">
        <v>48</v>
      </c>
      <c r="Y156" s="7"/>
      <c r="Z156" s="899"/>
      <c r="AA156" s="924"/>
      <c r="AB156" s="924"/>
      <c r="AC156" s="946"/>
      <c r="AD156" s="940"/>
      <c r="AE156" s="964"/>
      <c r="AF156" s="873"/>
      <c r="AG156" s="849"/>
      <c r="AH156" s="735"/>
      <c r="AI156" s="727">
        <f t="shared" si="35"/>
        <v>0</v>
      </c>
      <c r="AJ156" s="728">
        <f t="shared" si="36"/>
        <v>0</v>
      </c>
      <c r="AK156" s="694"/>
      <c r="AL156" s="688">
        <f t="shared" si="34"/>
        <v>0</v>
      </c>
      <c r="AO156" s="1415"/>
    </row>
    <row r="157" spans="1:41" ht="26" x14ac:dyDescent="0.35">
      <c r="A157" s="1422"/>
      <c r="B157" s="1455"/>
      <c r="C157" s="1427"/>
      <c r="D157" s="1427"/>
      <c r="E157" s="1424"/>
      <c r="F157" s="1429"/>
      <c r="G157" s="1447"/>
      <c r="H157" s="234"/>
      <c r="I157" s="172"/>
      <c r="J157" s="172"/>
      <c r="K157" s="630"/>
      <c r="L157" s="234"/>
      <c r="M157" s="172"/>
      <c r="N157" s="172"/>
      <c r="O157" s="491"/>
      <c r="P157" s="253"/>
      <c r="Q157" s="173"/>
      <c r="R157" s="173"/>
      <c r="S157" s="491"/>
      <c r="T157" s="234"/>
      <c r="U157" s="172"/>
      <c r="V157" s="172"/>
      <c r="W157" s="236"/>
      <c r="X157" s="14" t="s">
        <v>49</v>
      </c>
      <c r="Y157" s="7"/>
      <c r="Z157" s="899"/>
      <c r="AA157" s="924"/>
      <c r="AB157" s="924"/>
      <c r="AC157" s="946"/>
      <c r="AD157" s="940"/>
      <c r="AE157" s="964"/>
      <c r="AF157" s="873"/>
      <c r="AG157" s="849"/>
      <c r="AH157" s="735"/>
      <c r="AI157" s="727">
        <f t="shared" si="35"/>
        <v>0</v>
      </c>
      <c r="AJ157" s="728">
        <f t="shared" si="36"/>
        <v>0</v>
      </c>
      <c r="AK157" s="694"/>
      <c r="AL157" s="688">
        <f t="shared" si="34"/>
        <v>0</v>
      </c>
      <c r="AO157" s="1415"/>
    </row>
    <row r="158" spans="1:41" x14ac:dyDescent="0.35">
      <c r="A158" s="1422"/>
      <c r="B158" s="1455"/>
      <c r="C158" s="1427"/>
      <c r="D158" s="1427"/>
      <c r="E158" s="1424"/>
      <c r="F158" s="1429"/>
      <c r="G158" s="1447"/>
      <c r="H158" s="234"/>
      <c r="I158" s="172"/>
      <c r="J158" s="172"/>
      <c r="K158" s="630"/>
      <c r="L158" s="234"/>
      <c r="M158" s="172"/>
      <c r="N158" s="172"/>
      <c r="O158" s="491"/>
      <c r="P158" s="253"/>
      <c r="Q158" s="173"/>
      <c r="R158" s="173"/>
      <c r="S158" s="491"/>
      <c r="T158" s="234"/>
      <c r="U158" s="172"/>
      <c r="V158" s="172"/>
      <c r="W158" s="236"/>
      <c r="X158" s="14" t="s">
        <v>50</v>
      </c>
      <c r="Y158" s="7"/>
      <c r="Z158" s="899"/>
      <c r="AA158" s="924"/>
      <c r="AB158" s="924"/>
      <c r="AC158" s="946"/>
      <c r="AD158" s="940"/>
      <c r="AE158" s="964"/>
      <c r="AF158" s="873"/>
      <c r="AG158" s="849"/>
      <c r="AH158" s="735"/>
      <c r="AI158" s="727">
        <f t="shared" si="35"/>
        <v>0</v>
      </c>
      <c r="AJ158" s="728">
        <f t="shared" si="36"/>
        <v>0</v>
      </c>
      <c r="AK158" s="694"/>
      <c r="AL158" s="688">
        <f t="shared" si="34"/>
        <v>0</v>
      </c>
      <c r="AO158" s="1415"/>
    </row>
    <row r="159" spans="1:41" x14ac:dyDescent="0.35">
      <c r="A159" s="1422"/>
      <c r="B159" s="1455"/>
      <c r="C159" s="1427"/>
      <c r="D159" s="1427"/>
      <c r="E159" s="1424"/>
      <c r="F159" s="1429"/>
      <c r="G159" s="1447"/>
      <c r="H159" s="234"/>
      <c r="I159" s="172"/>
      <c r="J159" s="172"/>
      <c r="K159" s="630"/>
      <c r="L159" s="234"/>
      <c r="M159" s="172"/>
      <c r="N159" s="172"/>
      <c r="O159" s="491"/>
      <c r="P159" s="620"/>
      <c r="Q159" s="374"/>
      <c r="R159" s="173"/>
      <c r="S159" s="491"/>
      <c r="T159" s="234"/>
      <c r="U159" s="172"/>
      <c r="V159" s="172"/>
      <c r="W159" s="236"/>
      <c r="X159" s="14" t="s">
        <v>51</v>
      </c>
      <c r="Y159" s="7"/>
      <c r="Z159" s="899"/>
      <c r="AA159" s="924"/>
      <c r="AB159" s="924"/>
      <c r="AC159" s="946"/>
      <c r="AD159" s="946"/>
      <c r="AE159" s="975"/>
      <c r="AF159" s="889"/>
      <c r="AG159" s="849"/>
      <c r="AH159" s="738"/>
      <c r="AI159" s="727">
        <f t="shared" si="35"/>
        <v>0</v>
      </c>
      <c r="AJ159" s="728">
        <f t="shared" si="36"/>
        <v>0</v>
      </c>
      <c r="AK159" s="694"/>
      <c r="AL159" s="688">
        <f t="shared" si="34"/>
        <v>0</v>
      </c>
      <c r="AO159" s="1415"/>
    </row>
    <row r="160" spans="1:41" x14ac:dyDescent="0.35">
      <c r="A160" s="1422"/>
      <c r="B160" s="1455"/>
      <c r="C160" s="1427"/>
      <c r="D160" s="1427"/>
      <c r="E160" s="1424"/>
      <c r="F160" s="1429"/>
      <c r="G160" s="1447"/>
      <c r="H160" s="234"/>
      <c r="I160" s="172"/>
      <c r="J160" s="172"/>
      <c r="K160" s="630"/>
      <c r="L160" s="234"/>
      <c r="M160" s="172"/>
      <c r="N160" s="172"/>
      <c r="O160" s="491"/>
      <c r="P160" s="620"/>
      <c r="Q160" s="374"/>
      <c r="R160" s="173"/>
      <c r="S160" s="491"/>
      <c r="T160" s="234"/>
      <c r="U160" s="172"/>
      <c r="V160" s="172"/>
      <c r="W160" s="236"/>
      <c r="X160" s="14" t="s">
        <v>52</v>
      </c>
      <c r="Y160" s="7"/>
      <c r="Z160" s="899"/>
      <c r="AA160" s="924"/>
      <c r="AB160" s="924"/>
      <c r="AC160" s="946"/>
      <c r="AD160" s="940"/>
      <c r="AE160" s="964"/>
      <c r="AF160" s="873"/>
      <c r="AG160" s="849"/>
      <c r="AH160" s="735"/>
      <c r="AI160" s="727">
        <f t="shared" si="35"/>
        <v>0</v>
      </c>
      <c r="AJ160" s="728">
        <f t="shared" si="36"/>
        <v>0</v>
      </c>
      <c r="AK160" s="694"/>
      <c r="AL160" s="688">
        <f t="shared" si="34"/>
        <v>0</v>
      </c>
      <c r="AO160" s="1415"/>
    </row>
    <row r="161" spans="1:41" ht="16" thickBot="1" x14ac:dyDescent="0.4">
      <c r="A161" s="1422"/>
      <c r="B161" s="1456"/>
      <c r="C161" s="1427"/>
      <c r="D161" s="1427"/>
      <c r="E161" s="1425"/>
      <c r="F161" s="1444"/>
      <c r="G161" s="1448"/>
      <c r="H161" s="234"/>
      <c r="I161" s="172"/>
      <c r="J161" s="172"/>
      <c r="K161" s="630"/>
      <c r="L161" s="234"/>
      <c r="M161" s="172"/>
      <c r="N161" s="172"/>
      <c r="O161" s="491"/>
      <c r="P161" s="620"/>
      <c r="Q161" s="374"/>
      <c r="R161" s="173"/>
      <c r="S161" s="491"/>
      <c r="T161" s="234"/>
      <c r="U161" s="172"/>
      <c r="V161" s="172"/>
      <c r="W161" s="236"/>
      <c r="X161" s="834" t="s">
        <v>53</v>
      </c>
      <c r="Y161" s="268"/>
      <c r="Z161" s="900"/>
      <c r="AA161" s="926"/>
      <c r="AB161" s="926"/>
      <c r="AC161" s="930"/>
      <c r="AD161" s="930"/>
      <c r="AE161" s="976"/>
      <c r="AF161" s="890"/>
      <c r="AG161" s="850"/>
      <c r="AH161" s="739"/>
      <c r="AI161" s="727">
        <f t="shared" ref="AI161:AI168" si="37">AB161+AD161+AF161+AH161</f>
        <v>0</v>
      </c>
      <c r="AJ161" s="728">
        <f t="shared" ref="AJ161:AJ168" si="38">AA161+AC161+AE161+AG161</f>
        <v>0</v>
      </c>
      <c r="AK161" s="695"/>
      <c r="AL161" s="691">
        <f t="shared" si="34"/>
        <v>0</v>
      </c>
      <c r="AO161" s="1415"/>
    </row>
    <row r="162" spans="1:41" x14ac:dyDescent="0.35">
      <c r="A162" s="1422"/>
      <c r="B162" s="1454" t="s">
        <v>82</v>
      </c>
      <c r="C162" s="1427"/>
      <c r="D162" s="1427"/>
      <c r="E162" s="1423" t="s">
        <v>187</v>
      </c>
      <c r="F162" s="1428" t="s">
        <v>188</v>
      </c>
      <c r="G162" s="1446" t="s">
        <v>10</v>
      </c>
      <c r="H162" s="234"/>
      <c r="I162" s="172"/>
      <c r="J162" s="172"/>
      <c r="K162" s="491"/>
      <c r="L162" s="234"/>
      <c r="M162" s="172"/>
      <c r="N162" s="172"/>
      <c r="O162" s="491"/>
      <c r="P162" s="620"/>
      <c r="Q162" s="374"/>
      <c r="R162" s="173"/>
      <c r="S162" s="491"/>
      <c r="T162" s="234"/>
      <c r="U162" s="172"/>
      <c r="V162" s="172"/>
      <c r="W162" s="236"/>
      <c r="X162" s="833" t="s">
        <v>47</v>
      </c>
      <c r="Y162" s="492"/>
      <c r="Z162" s="898"/>
      <c r="AA162" s="928"/>
      <c r="AB162" s="928"/>
      <c r="AC162" s="945"/>
      <c r="AD162" s="993"/>
      <c r="AE162" s="980"/>
      <c r="AF162" s="891"/>
      <c r="AG162" s="859"/>
      <c r="AH162" s="740"/>
      <c r="AI162" s="727">
        <f t="shared" si="37"/>
        <v>0</v>
      </c>
      <c r="AJ162" s="728">
        <f t="shared" si="38"/>
        <v>0</v>
      </c>
      <c r="AK162" s="693"/>
      <c r="AL162" s="685">
        <f t="shared" si="34"/>
        <v>0</v>
      </c>
      <c r="AO162" s="1415"/>
    </row>
    <row r="163" spans="1:41" x14ac:dyDescent="0.35">
      <c r="A163" s="1422"/>
      <c r="B163" s="1455"/>
      <c r="C163" s="1427"/>
      <c r="D163" s="1427"/>
      <c r="E163" s="1424"/>
      <c r="F163" s="1429"/>
      <c r="G163" s="1447"/>
      <c r="H163" s="234"/>
      <c r="I163" s="172"/>
      <c r="J163" s="172"/>
      <c r="K163" s="491"/>
      <c r="L163" s="234"/>
      <c r="M163" s="172"/>
      <c r="N163" s="172"/>
      <c r="O163" s="491"/>
      <c r="P163" s="620"/>
      <c r="Q163" s="374"/>
      <c r="R163" s="173"/>
      <c r="S163" s="491"/>
      <c r="T163" s="234"/>
      <c r="U163" s="172"/>
      <c r="V163" s="172"/>
      <c r="W163" s="236"/>
      <c r="X163" s="14" t="s">
        <v>48</v>
      </c>
      <c r="Y163" s="7"/>
      <c r="Z163" s="899"/>
      <c r="AA163" s="924"/>
      <c r="AB163" s="924"/>
      <c r="AC163" s="946"/>
      <c r="AD163" s="940"/>
      <c r="AE163" s="964"/>
      <c r="AF163" s="873"/>
      <c r="AG163" s="849"/>
      <c r="AH163" s="698"/>
      <c r="AI163" s="727">
        <f t="shared" si="37"/>
        <v>0</v>
      </c>
      <c r="AJ163" s="728">
        <f t="shared" si="38"/>
        <v>0</v>
      </c>
      <c r="AK163" s="694"/>
      <c r="AL163" s="688">
        <f t="shared" si="34"/>
        <v>0</v>
      </c>
      <c r="AO163" s="1415"/>
    </row>
    <row r="164" spans="1:41" ht="26" x14ac:dyDescent="0.35">
      <c r="A164" s="1422"/>
      <c r="B164" s="1455"/>
      <c r="C164" s="1427"/>
      <c r="D164" s="1427"/>
      <c r="E164" s="1424"/>
      <c r="F164" s="1429"/>
      <c r="G164" s="1447"/>
      <c r="H164" s="234"/>
      <c r="I164" s="172"/>
      <c r="J164" s="172"/>
      <c r="K164" s="491"/>
      <c r="L164" s="234"/>
      <c r="M164" s="172"/>
      <c r="N164" s="172"/>
      <c r="O164" s="491"/>
      <c r="P164" s="620"/>
      <c r="Q164" s="374"/>
      <c r="R164" s="173"/>
      <c r="S164" s="491"/>
      <c r="T164" s="234"/>
      <c r="U164" s="172"/>
      <c r="V164" s="172"/>
      <c r="W164" s="236"/>
      <c r="X164" s="14" t="s">
        <v>49</v>
      </c>
      <c r="Y164" s="7"/>
      <c r="Z164" s="899"/>
      <c r="AA164" s="924"/>
      <c r="AB164" s="924"/>
      <c r="AC164" s="946"/>
      <c r="AD164" s="940"/>
      <c r="AE164" s="964"/>
      <c r="AF164" s="873"/>
      <c r="AG164" s="849"/>
      <c r="AH164" s="698"/>
      <c r="AI164" s="727">
        <f t="shared" si="37"/>
        <v>0</v>
      </c>
      <c r="AJ164" s="728">
        <f t="shared" si="38"/>
        <v>0</v>
      </c>
      <c r="AK164" s="694"/>
      <c r="AL164" s="688">
        <f t="shared" si="34"/>
        <v>0</v>
      </c>
      <c r="AO164" s="1415"/>
    </row>
    <row r="165" spans="1:41" x14ac:dyDescent="0.35">
      <c r="A165" s="1422"/>
      <c r="B165" s="1455"/>
      <c r="C165" s="1427"/>
      <c r="D165" s="1427"/>
      <c r="E165" s="1424"/>
      <c r="F165" s="1429"/>
      <c r="G165" s="1447"/>
      <c r="H165" s="234"/>
      <c r="I165" s="172"/>
      <c r="J165" s="172"/>
      <c r="K165" s="491"/>
      <c r="L165" s="234"/>
      <c r="M165" s="172"/>
      <c r="N165" s="172"/>
      <c r="O165" s="491"/>
      <c r="P165" s="620"/>
      <c r="Q165" s="374"/>
      <c r="R165" s="173"/>
      <c r="S165" s="491"/>
      <c r="T165" s="234"/>
      <c r="U165" s="172"/>
      <c r="V165" s="172"/>
      <c r="W165" s="236"/>
      <c r="X165" s="14" t="s">
        <v>50</v>
      </c>
      <c r="Y165" s="7"/>
      <c r="Z165" s="899"/>
      <c r="AA165" s="924"/>
      <c r="AB165" s="924"/>
      <c r="AC165" s="946"/>
      <c r="AD165" s="940"/>
      <c r="AE165" s="964"/>
      <c r="AF165" s="873"/>
      <c r="AG165" s="849"/>
      <c r="AH165" s="698"/>
      <c r="AI165" s="727">
        <f t="shared" si="37"/>
        <v>0</v>
      </c>
      <c r="AJ165" s="728">
        <f t="shared" si="38"/>
        <v>0</v>
      </c>
      <c r="AK165" s="694"/>
      <c r="AL165" s="688">
        <f t="shared" si="34"/>
        <v>0</v>
      </c>
      <c r="AO165" s="1415"/>
    </row>
    <row r="166" spans="1:41" x14ac:dyDescent="0.35">
      <c r="A166" s="1422"/>
      <c r="B166" s="1455"/>
      <c r="C166" s="1427"/>
      <c r="D166" s="1427"/>
      <c r="E166" s="1424"/>
      <c r="F166" s="1429"/>
      <c r="G166" s="1447"/>
      <c r="H166" s="234"/>
      <c r="I166" s="172"/>
      <c r="J166" s="172"/>
      <c r="K166" s="491"/>
      <c r="L166" s="234"/>
      <c r="M166" s="172"/>
      <c r="N166" s="172"/>
      <c r="O166" s="491"/>
      <c r="P166" s="620"/>
      <c r="Q166" s="374"/>
      <c r="R166" s="173"/>
      <c r="S166" s="491"/>
      <c r="T166" s="234"/>
      <c r="U166" s="172"/>
      <c r="V166" s="172"/>
      <c r="W166" s="236"/>
      <c r="X166" s="14" t="s">
        <v>51</v>
      </c>
      <c r="Y166" s="7"/>
      <c r="Z166" s="899"/>
      <c r="AA166" s="924"/>
      <c r="AB166" s="924"/>
      <c r="AC166" s="946"/>
      <c r="AD166" s="940"/>
      <c r="AE166" s="964"/>
      <c r="AF166" s="873"/>
      <c r="AG166" s="849"/>
      <c r="AH166" s="698"/>
      <c r="AI166" s="727">
        <f t="shared" si="37"/>
        <v>0</v>
      </c>
      <c r="AJ166" s="728">
        <f t="shared" si="38"/>
        <v>0</v>
      </c>
      <c r="AK166" s="694"/>
      <c r="AL166" s="688">
        <f t="shared" si="34"/>
        <v>0</v>
      </c>
      <c r="AO166" s="1415"/>
    </row>
    <row r="167" spans="1:41" x14ac:dyDescent="0.35">
      <c r="A167" s="1422"/>
      <c r="B167" s="1455"/>
      <c r="C167" s="1427"/>
      <c r="D167" s="1427"/>
      <c r="E167" s="1424"/>
      <c r="F167" s="1429"/>
      <c r="G167" s="1447"/>
      <c r="H167" s="234"/>
      <c r="I167" s="172"/>
      <c r="J167" s="172"/>
      <c r="K167" s="491"/>
      <c r="L167" s="234"/>
      <c r="M167" s="172"/>
      <c r="N167" s="172"/>
      <c r="O167" s="491"/>
      <c r="P167" s="253"/>
      <c r="Q167" s="173"/>
      <c r="R167" s="173"/>
      <c r="S167" s="491"/>
      <c r="T167" s="234"/>
      <c r="U167" s="172"/>
      <c r="V167" s="172"/>
      <c r="W167" s="236"/>
      <c r="X167" s="14" t="s">
        <v>52</v>
      </c>
      <c r="Y167" s="7"/>
      <c r="Z167" s="899"/>
      <c r="AA167" s="924"/>
      <c r="AB167" s="924"/>
      <c r="AC167" s="946"/>
      <c r="AD167" s="946"/>
      <c r="AE167" s="975"/>
      <c r="AF167" s="889"/>
      <c r="AG167" s="849"/>
      <c r="AH167" s="698"/>
      <c r="AI167" s="727">
        <f t="shared" si="37"/>
        <v>0</v>
      </c>
      <c r="AJ167" s="728">
        <f t="shared" si="38"/>
        <v>0</v>
      </c>
      <c r="AK167" s="694"/>
      <c r="AL167" s="688">
        <f t="shared" si="34"/>
        <v>0</v>
      </c>
      <c r="AM167" s="2"/>
      <c r="AO167" s="1415"/>
    </row>
    <row r="168" spans="1:41" ht="16" thickBot="1" x14ac:dyDescent="0.4">
      <c r="A168" s="1422"/>
      <c r="B168" s="1456"/>
      <c r="C168" s="1458"/>
      <c r="D168" s="1458"/>
      <c r="E168" s="1425"/>
      <c r="F168" s="1444"/>
      <c r="G168" s="1448"/>
      <c r="H168" s="234"/>
      <c r="I168" s="172"/>
      <c r="J168" s="172"/>
      <c r="K168" s="491"/>
      <c r="L168" s="234"/>
      <c r="M168" s="172"/>
      <c r="N168" s="172"/>
      <c r="O168" s="491"/>
      <c r="P168" s="253"/>
      <c r="Q168" s="173"/>
      <c r="R168" s="173"/>
      <c r="S168" s="491"/>
      <c r="T168" s="234"/>
      <c r="U168" s="172"/>
      <c r="V168" s="172"/>
      <c r="W168" s="236"/>
      <c r="X168" s="832" t="s">
        <v>53</v>
      </c>
      <c r="Y168" s="268"/>
      <c r="Z168" s="900"/>
      <c r="AA168" s="926"/>
      <c r="AB168" s="926"/>
      <c r="AC168" s="930"/>
      <c r="AD168" s="930"/>
      <c r="AE168" s="976"/>
      <c r="AF168" s="890"/>
      <c r="AG168" s="850"/>
      <c r="AH168" s="741"/>
      <c r="AI168" s="727">
        <f t="shared" si="37"/>
        <v>0</v>
      </c>
      <c r="AJ168" s="728">
        <f t="shared" si="38"/>
        <v>0</v>
      </c>
      <c r="AK168" s="695"/>
      <c r="AL168" s="691">
        <f t="shared" si="34"/>
        <v>0</v>
      </c>
      <c r="AO168" s="1415"/>
    </row>
    <row r="169" spans="1:41" s="135" customFormat="1" x14ac:dyDescent="0.35">
      <c r="A169" s="1422"/>
      <c r="B169" s="533" t="s">
        <v>218</v>
      </c>
      <c r="C169" s="533"/>
      <c r="D169" s="533"/>
      <c r="E169" s="533"/>
      <c r="F169" s="533"/>
      <c r="G169" s="779"/>
      <c r="H169" s="789"/>
      <c r="I169" s="534"/>
      <c r="J169" s="534"/>
      <c r="K169" s="534"/>
      <c r="L169" s="795"/>
      <c r="M169" s="544"/>
      <c r="N169" s="544"/>
      <c r="O169" s="819"/>
      <c r="P169" s="791"/>
      <c r="Q169" s="541"/>
      <c r="R169" s="541"/>
      <c r="S169" s="800"/>
      <c r="T169" s="791"/>
      <c r="U169" s="541"/>
      <c r="V169" s="541"/>
      <c r="W169" s="792"/>
      <c r="X169" s="844"/>
      <c r="Y169" s="536">
        <f t="shared" ref="Y169:AL169" si="39">SUM(Y141:Y168)</f>
        <v>0</v>
      </c>
      <c r="Z169" s="536">
        <f t="shared" si="39"/>
        <v>0</v>
      </c>
      <c r="AA169" s="892">
        <f t="shared" si="39"/>
        <v>68029.569999999992</v>
      </c>
      <c r="AB169" s="892">
        <f t="shared" si="39"/>
        <v>68029.569999999992</v>
      </c>
      <c r="AC169" s="892">
        <f t="shared" si="39"/>
        <v>36120.82</v>
      </c>
      <c r="AD169" s="892">
        <f t="shared" si="39"/>
        <v>36120.82</v>
      </c>
      <c r="AE169" s="742">
        <f t="shared" si="39"/>
        <v>500</v>
      </c>
      <c r="AF169" s="892">
        <f t="shared" si="39"/>
        <v>0</v>
      </c>
      <c r="AG169" s="742">
        <f t="shared" si="39"/>
        <v>0</v>
      </c>
      <c r="AH169" s="742">
        <f t="shared" si="39"/>
        <v>0</v>
      </c>
      <c r="AI169" s="743">
        <f t="shared" si="39"/>
        <v>104150.38999999998</v>
      </c>
      <c r="AJ169" s="744">
        <f t="shared" si="39"/>
        <v>104650.38999999998</v>
      </c>
      <c r="AK169" s="742">
        <f t="shared" si="39"/>
        <v>0</v>
      </c>
      <c r="AL169" s="742">
        <f t="shared" si="39"/>
        <v>104650.38999999998</v>
      </c>
      <c r="AM169" s="1216">
        <v>75000</v>
      </c>
      <c r="AN169" s="1218">
        <f>AM169-AL169</f>
        <v>-29650.389999999985</v>
      </c>
      <c r="AO169" s="1415"/>
    </row>
    <row r="170" spans="1:41" s="4" customFormat="1" x14ac:dyDescent="0.35">
      <c r="A170" s="1452" t="s">
        <v>83</v>
      </c>
      <c r="B170" s="1454" t="s">
        <v>84</v>
      </c>
      <c r="C170" s="1423" t="s">
        <v>85</v>
      </c>
      <c r="D170" s="1423" t="s">
        <v>85</v>
      </c>
      <c r="E170" s="110"/>
      <c r="F170" s="110"/>
      <c r="G170" s="1446" t="s">
        <v>10</v>
      </c>
      <c r="H170" s="261"/>
      <c r="I170" s="220"/>
      <c r="J170" s="220"/>
      <c r="K170" s="799"/>
      <c r="L170" s="254"/>
      <c r="M170" s="221"/>
      <c r="N170" s="221"/>
      <c r="O170" s="823"/>
      <c r="P170" s="618"/>
      <c r="Q170" s="378"/>
      <c r="R170" s="183"/>
      <c r="S170" s="491"/>
      <c r="T170" s="234"/>
      <c r="U170" s="172"/>
      <c r="V170" s="172"/>
      <c r="W170" s="236"/>
      <c r="X170" s="16" t="s">
        <v>47</v>
      </c>
      <c r="Y170" s="23"/>
      <c r="Z170" s="914"/>
      <c r="AA170" s="931">
        <v>2872.01</v>
      </c>
      <c r="AB170" s="924">
        <v>2872.01</v>
      </c>
      <c r="AC170" s="947"/>
      <c r="AD170" s="947"/>
      <c r="AE170" s="975"/>
      <c r="AF170" s="893"/>
      <c r="AG170" s="860"/>
      <c r="AH170" s="745"/>
      <c r="AI170" s="727">
        <f t="shared" ref="AI170" si="40">AB170+AD170+AF170+AH170</f>
        <v>2872.01</v>
      </c>
      <c r="AJ170" s="728">
        <f t="shared" ref="AJ170" si="41">AA170+AC170+AE170+AG170</f>
        <v>2872.01</v>
      </c>
      <c r="AK170" s="694"/>
      <c r="AL170" s="746">
        <f>AJ170</f>
        <v>2872.01</v>
      </c>
      <c r="AM170" s="24"/>
      <c r="AO170" s="1418" t="s">
        <v>274</v>
      </c>
    </row>
    <row r="171" spans="1:41" s="4" customFormat="1" x14ac:dyDescent="0.35">
      <c r="A171" s="1451"/>
      <c r="B171" s="1455"/>
      <c r="C171" s="1424"/>
      <c r="D171" s="1424"/>
      <c r="E171" s="110"/>
      <c r="F171" s="110"/>
      <c r="G171" s="1447"/>
      <c r="H171" s="245"/>
      <c r="I171" s="183"/>
      <c r="J171" s="183"/>
      <c r="K171" s="506"/>
      <c r="L171" s="256"/>
      <c r="M171" s="184"/>
      <c r="N171" s="184"/>
      <c r="O171" s="665"/>
      <c r="P171" s="618"/>
      <c r="Q171" s="378"/>
      <c r="R171" s="183"/>
      <c r="S171" s="491"/>
      <c r="T171" s="234"/>
      <c r="U171" s="172"/>
      <c r="V171" s="172"/>
      <c r="W171" s="236"/>
      <c r="X171" s="14" t="s">
        <v>48</v>
      </c>
      <c r="Y171" s="23"/>
      <c r="Z171" s="914"/>
      <c r="AA171" s="924"/>
      <c r="AB171" s="924"/>
      <c r="AC171" s="947">
        <v>4092.81</v>
      </c>
      <c r="AD171" s="947">
        <v>4092.81</v>
      </c>
      <c r="AE171" s="975"/>
      <c r="AF171" s="893"/>
      <c r="AG171" s="860"/>
      <c r="AH171" s="745"/>
      <c r="AI171" s="727">
        <f t="shared" ref="AI171:AI177" si="42">AB171+AD171+AF171+AH171</f>
        <v>4092.81</v>
      </c>
      <c r="AJ171" s="728">
        <f t="shared" ref="AJ171:AJ177" si="43">AA171+AC171+AE171+AG171</f>
        <v>4092.81</v>
      </c>
      <c r="AK171" s="694"/>
      <c r="AL171" s="746">
        <f t="shared" ref="AL171:AL197" si="44">AJ171</f>
        <v>4092.81</v>
      </c>
      <c r="AM171" s="24"/>
      <c r="AO171" s="1418"/>
    </row>
    <row r="172" spans="1:41" s="4" customFormat="1" ht="26" x14ac:dyDescent="0.35">
      <c r="A172" s="1451"/>
      <c r="B172" s="1455"/>
      <c r="C172" s="1424"/>
      <c r="D172" s="1424"/>
      <c r="E172" s="110"/>
      <c r="F172" s="110"/>
      <c r="G172" s="1447"/>
      <c r="H172" s="245"/>
      <c r="I172" s="183"/>
      <c r="J172" s="183"/>
      <c r="K172" s="506"/>
      <c r="L172" s="256"/>
      <c r="M172" s="184"/>
      <c r="N172" s="184"/>
      <c r="O172" s="665"/>
      <c r="P172" s="245"/>
      <c r="Q172" s="183"/>
      <c r="R172" s="183"/>
      <c r="S172" s="491"/>
      <c r="T172" s="234"/>
      <c r="U172" s="172"/>
      <c r="V172" s="172"/>
      <c r="W172" s="236"/>
      <c r="X172" s="14" t="s">
        <v>162</v>
      </c>
      <c r="Y172" s="23"/>
      <c r="Z172" s="914"/>
      <c r="AA172" s="924"/>
      <c r="AB172" s="924"/>
      <c r="AC172" s="946"/>
      <c r="AD172" s="994"/>
      <c r="AE172" s="981"/>
      <c r="AF172" s="893"/>
      <c r="AG172" s="860"/>
      <c r="AH172" s="745"/>
      <c r="AI172" s="727">
        <f t="shared" si="42"/>
        <v>0</v>
      </c>
      <c r="AJ172" s="728">
        <f t="shared" si="43"/>
        <v>0</v>
      </c>
      <c r="AK172" s="694"/>
      <c r="AL172" s="746">
        <f t="shared" si="44"/>
        <v>0</v>
      </c>
      <c r="AM172" s="24"/>
      <c r="AO172" s="1418"/>
    </row>
    <row r="173" spans="1:41" s="4" customFormat="1" x14ac:dyDescent="0.35">
      <c r="A173" s="1451"/>
      <c r="B173" s="1455"/>
      <c r="C173" s="1424"/>
      <c r="D173" s="1424"/>
      <c r="E173" s="110"/>
      <c r="F173" s="110"/>
      <c r="G173" s="1447"/>
      <c r="H173" s="245"/>
      <c r="I173" s="183"/>
      <c r="J173" s="183"/>
      <c r="K173" s="506"/>
      <c r="L173" s="256"/>
      <c r="M173" s="184"/>
      <c r="N173" s="184"/>
      <c r="O173" s="665"/>
      <c r="P173" s="245"/>
      <c r="Q173" s="183"/>
      <c r="R173" s="183"/>
      <c r="S173" s="491"/>
      <c r="T173" s="234"/>
      <c r="U173" s="172"/>
      <c r="V173" s="172"/>
      <c r="W173" s="236"/>
      <c r="X173" s="14" t="s">
        <v>50</v>
      </c>
      <c r="Y173" s="23"/>
      <c r="Z173" s="914"/>
      <c r="AA173" s="924"/>
      <c r="AB173" s="924"/>
      <c r="AC173" s="946"/>
      <c r="AD173" s="994"/>
      <c r="AE173" s="981"/>
      <c r="AF173" s="893"/>
      <c r="AG173" s="860"/>
      <c r="AH173" s="745"/>
      <c r="AI173" s="727">
        <f t="shared" si="42"/>
        <v>0</v>
      </c>
      <c r="AJ173" s="728">
        <f t="shared" si="43"/>
        <v>0</v>
      </c>
      <c r="AK173" s="694"/>
      <c r="AL173" s="746">
        <f t="shared" si="44"/>
        <v>0</v>
      </c>
      <c r="AM173" s="24"/>
      <c r="AO173" s="1418"/>
    </row>
    <row r="174" spans="1:41" s="4" customFormat="1" x14ac:dyDescent="0.35">
      <c r="A174" s="1451"/>
      <c r="B174" s="1455"/>
      <c r="C174" s="1424"/>
      <c r="D174" s="1424"/>
      <c r="E174" s="110"/>
      <c r="F174" s="110"/>
      <c r="G174" s="1447"/>
      <c r="H174" s="245"/>
      <c r="I174" s="183"/>
      <c r="J174" s="183"/>
      <c r="K174" s="506"/>
      <c r="L174" s="256"/>
      <c r="M174" s="184"/>
      <c r="N174" s="184"/>
      <c r="O174" s="665"/>
      <c r="P174" s="245"/>
      <c r="Q174" s="183"/>
      <c r="R174" s="183"/>
      <c r="S174" s="491"/>
      <c r="T174" s="234"/>
      <c r="U174" s="172"/>
      <c r="V174" s="172"/>
      <c r="W174" s="236"/>
      <c r="X174" s="14" t="s">
        <v>51</v>
      </c>
      <c r="Y174" s="23"/>
      <c r="Z174" s="914"/>
      <c r="AA174" s="924"/>
      <c r="AB174" s="924"/>
      <c r="AC174" s="946"/>
      <c r="AD174" s="994"/>
      <c r="AE174" s="981"/>
      <c r="AF174" s="893"/>
      <c r="AG174" s="860"/>
      <c r="AH174" s="745"/>
      <c r="AI174" s="727">
        <f t="shared" si="42"/>
        <v>0</v>
      </c>
      <c r="AJ174" s="728">
        <f t="shared" si="43"/>
        <v>0</v>
      </c>
      <c r="AK174" s="694"/>
      <c r="AL174" s="746">
        <f t="shared" si="44"/>
        <v>0</v>
      </c>
      <c r="AM174" s="24"/>
      <c r="AO174" s="1418"/>
    </row>
    <row r="175" spans="1:41" s="4" customFormat="1" x14ac:dyDescent="0.35">
      <c r="A175" s="1451"/>
      <c r="B175" s="1455"/>
      <c r="C175" s="1424"/>
      <c r="D175" s="1424"/>
      <c r="E175" s="110"/>
      <c r="F175" s="110"/>
      <c r="G175" s="1447"/>
      <c r="H175" s="245"/>
      <c r="I175" s="183"/>
      <c r="J175" s="183"/>
      <c r="K175" s="506"/>
      <c r="L175" s="256"/>
      <c r="M175" s="184"/>
      <c r="N175" s="184"/>
      <c r="O175" s="665"/>
      <c r="P175" s="245"/>
      <c r="Q175" s="183"/>
      <c r="R175" s="183"/>
      <c r="S175" s="491"/>
      <c r="T175" s="234"/>
      <c r="U175" s="172"/>
      <c r="V175" s="172"/>
      <c r="W175" s="236"/>
      <c r="X175" s="14" t="s">
        <v>52</v>
      </c>
      <c r="Y175" s="23"/>
      <c r="Z175" s="914"/>
      <c r="AA175" s="924"/>
      <c r="AB175" s="924"/>
      <c r="AC175" s="946"/>
      <c r="AD175" s="994"/>
      <c r="AE175" s="981"/>
      <c r="AF175" s="893"/>
      <c r="AG175" s="860"/>
      <c r="AH175" s="745"/>
      <c r="AI175" s="727">
        <f t="shared" si="42"/>
        <v>0</v>
      </c>
      <c r="AJ175" s="728">
        <f t="shared" si="43"/>
        <v>0</v>
      </c>
      <c r="AK175" s="694"/>
      <c r="AL175" s="746">
        <f t="shared" si="44"/>
        <v>0</v>
      </c>
      <c r="AM175" s="24"/>
      <c r="AO175" s="1418"/>
    </row>
    <row r="176" spans="1:41" s="4" customFormat="1" ht="16" thickBot="1" x14ac:dyDescent="0.4">
      <c r="A176" s="1451"/>
      <c r="B176" s="1456"/>
      <c r="C176" s="1424"/>
      <c r="D176" s="1424"/>
      <c r="E176" s="110"/>
      <c r="F176" s="110"/>
      <c r="G176" s="1448"/>
      <c r="H176" s="245"/>
      <c r="I176" s="183"/>
      <c r="J176" s="183"/>
      <c r="K176" s="506"/>
      <c r="L176" s="256"/>
      <c r="M176" s="184"/>
      <c r="N176" s="184"/>
      <c r="O176" s="665"/>
      <c r="P176" s="245"/>
      <c r="Q176" s="183"/>
      <c r="R176" s="183"/>
      <c r="S176" s="491"/>
      <c r="T176" s="234"/>
      <c r="U176" s="172"/>
      <c r="V176" s="172"/>
      <c r="W176" s="236"/>
      <c r="X176" s="845" t="s">
        <v>53</v>
      </c>
      <c r="Y176" s="504"/>
      <c r="Z176" s="915"/>
      <c r="AA176" s="922"/>
      <c r="AB176" s="927"/>
      <c r="AC176" s="948"/>
      <c r="AD176" s="995"/>
      <c r="AE176" s="982"/>
      <c r="AF176" s="894"/>
      <c r="AG176" s="861"/>
      <c r="AH176" s="747"/>
      <c r="AI176" s="727">
        <f t="shared" si="42"/>
        <v>0</v>
      </c>
      <c r="AJ176" s="728">
        <f t="shared" si="43"/>
        <v>0</v>
      </c>
      <c r="AK176" s="701"/>
      <c r="AL176" s="748">
        <f t="shared" si="44"/>
        <v>0</v>
      </c>
      <c r="AM176" s="24"/>
      <c r="AO176" s="1418"/>
    </row>
    <row r="177" spans="1:41" s="4" customFormat="1" x14ac:dyDescent="0.35">
      <c r="A177" s="1451"/>
      <c r="B177" s="1454" t="s">
        <v>86</v>
      </c>
      <c r="C177" s="1424"/>
      <c r="D177" s="1424"/>
      <c r="E177" s="110"/>
      <c r="F177" s="110"/>
      <c r="G177" s="1446" t="s">
        <v>10</v>
      </c>
      <c r="H177" s="245"/>
      <c r="I177" s="183"/>
      <c r="J177" s="183"/>
      <c r="K177" s="506"/>
      <c r="L177" s="256"/>
      <c r="M177" s="184"/>
      <c r="N177" s="184"/>
      <c r="O177" s="665"/>
      <c r="P177" s="245"/>
      <c r="Q177" s="183"/>
      <c r="R177" s="183"/>
      <c r="S177" s="491"/>
      <c r="T177" s="234"/>
      <c r="U177" s="172"/>
      <c r="V177" s="172"/>
      <c r="W177" s="236"/>
      <c r="X177" s="833" t="s">
        <v>47</v>
      </c>
      <c r="Y177" s="505"/>
      <c r="Z177" s="916"/>
      <c r="AA177" s="925"/>
      <c r="AB177" s="925"/>
      <c r="AC177" s="949"/>
      <c r="AD177" s="996"/>
      <c r="AE177" s="983"/>
      <c r="AF177" s="895"/>
      <c r="AG177" s="862"/>
      <c r="AH177" s="749"/>
      <c r="AI177" s="727">
        <f t="shared" si="42"/>
        <v>0</v>
      </c>
      <c r="AJ177" s="728">
        <f t="shared" si="43"/>
        <v>0</v>
      </c>
      <c r="AK177" s="693"/>
      <c r="AL177" s="685">
        <f t="shared" si="44"/>
        <v>0</v>
      </c>
      <c r="AM177" s="24"/>
      <c r="AO177" s="1418"/>
    </row>
    <row r="178" spans="1:41" s="4" customFormat="1" x14ac:dyDescent="0.35">
      <c r="A178" s="1451"/>
      <c r="B178" s="1455"/>
      <c r="C178" s="1424"/>
      <c r="D178" s="1424"/>
      <c r="E178" s="110"/>
      <c r="F178" s="110"/>
      <c r="G178" s="1447"/>
      <c r="H178" s="245"/>
      <c r="I178" s="183"/>
      <c r="J178" s="183"/>
      <c r="K178" s="506"/>
      <c r="L178" s="256"/>
      <c r="M178" s="184"/>
      <c r="N178" s="184"/>
      <c r="O178" s="665"/>
      <c r="P178" s="245"/>
      <c r="Q178" s="183"/>
      <c r="R178" s="183"/>
      <c r="S178" s="491"/>
      <c r="T178" s="234"/>
      <c r="U178" s="172"/>
      <c r="V178" s="172"/>
      <c r="W178" s="236"/>
      <c r="X178" s="14" t="s">
        <v>48</v>
      </c>
      <c r="Y178" s="23"/>
      <c r="Z178" s="914"/>
      <c r="AA178" s="924"/>
      <c r="AB178" s="924"/>
      <c r="AC178" s="946"/>
      <c r="AD178" s="994"/>
      <c r="AE178" s="975"/>
      <c r="AF178" s="893"/>
      <c r="AG178" s="860"/>
      <c r="AH178" s="745"/>
      <c r="AI178" s="727">
        <f t="shared" ref="AI178:AI195" si="45">AB178+AD178+AF178+AH178</f>
        <v>0</v>
      </c>
      <c r="AJ178" s="728">
        <f t="shared" ref="AJ178:AJ195" si="46">AA178+AC178+AE178+AG178</f>
        <v>0</v>
      </c>
      <c r="AK178" s="694"/>
      <c r="AL178" s="688">
        <f t="shared" si="44"/>
        <v>0</v>
      </c>
      <c r="AM178" s="24"/>
      <c r="AO178" s="1418"/>
    </row>
    <row r="179" spans="1:41" s="4" customFormat="1" ht="26" x14ac:dyDescent="0.35">
      <c r="A179" s="1451"/>
      <c r="B179" s="1455"/>
      <c r="C179" s="1424"/>
      <c r="D179" s="1424"/>
      <c r="E179" s="110"/>
      <c r="F179" s="110"/>
      <c r="G179" s="1447"/>
      <c r="H179" s="245"/>
      <c r="I179" s="183"/>
      <c r="J179" s="183"/>
      <c r="K179" s="506"/>
      <c r="L179" s="256"/>
      <c r="M179" s="184"/>
      <c r="N179" s="184"/>
      <c r="O179" s="665"/>
      <c r="P179" s="245"/>
      <c r="Q179" s="183"/>
      <c r="R179" s="183"/>
      <c r="S179" s="491"/>
      <c r="T179" s="234"/>
      <c r="U179" s="172"/>
      <c r="V179" s="172"/>
      <c r="W179" s="236"/>
      <c r="X179" s="14" t="s">
        <v>49</v>
      </c>
      <c r="Y179" s="23"/>
      <c r="Z179" s="914"/>
      <c r="AA179" s="924"/>
      <c r="AB179" s="924"/>
      <c r="AC179" s="946"/>
      <c r="AD179" s="994"/>
      <c r="AE179" s="975"/>
      <c r="AF179" s="893"/>
      <c r="AG179" s="860"/>
      <c r="AH179" s="745"/>
      <c r="AI179" s="727">
        <f t="shared" si="45"/>
        <v>0</v>
      </c>
      <c r="AJ179" s="728">
        <f t="shared" si="46"/>
        <v>0</v>
      </c>
      <c r="AK179" s="694"/>
      <c r="AL179" s="688">
        <f t="shared" si="44"/>
        <v>0</v>
      </c>
      <c r="AM179" s="24"/>
      <c r="AO179" s="1418"/>
    </row>
    <row r="180" spans="1:41" s="4" customFormat="1" x14ac:dyDescent="0.35">
      <c r="A180" s="1451"/>
      <c r="B180" s="1455"/>
      <c r="C180" s="1424"/>
      <c r="D180" s="1424"/>
      <c r="E180" s="110"/>
      <c r="F180" s="110"/>
      <c r="G180" s="1447"/>
      <c r="H180" s="245"/>
      <c r="I180" s="183"/>
      <c r="J180" s="183"/>
      <c r="K180" s="506"/>
      <c r="L180" s="256"/>
      <c r="M180" s="184"/>
      <c r="N180" s="184"/>
      <c r="O180" s="665"/>
      <c r="P180" s="245"/>
      <c r="Q180" s="183"/>
      <c r="R180" s="183"/>
      <c r="S180" s="491"/>
      <c r="T180" s="234"/>
      <c r="U180" s="172"/>
      <c r="V180" s="172"/>
      <c r="W180" s="236"/>
      <c r="X180" s="14" t="s">
        <v>50</v>
      </c>
      <c r="Y180" s="23"/>
      <c r="Z180" s="914"/>
      <c r="AA180" s="924"/>
      <c r="AB180" s="924"/>
      <c r="AC180" s="946"/>
      <c r="AD180" s="994"/>
      <c r="AE180" s="975"/>
      <c r="AF180" s="893"/>
      <c r="AG180" s="860"/>
      <c r="AH180" s="745"/>
      <c r="AI180" s="727">
        <f t="shared" si="45"/>
        <v>0</v>
      </c>
      <c r="AJ180" s="728">
        <f t="shared" si="46"/>
        <v>0</v>
      </c>
      <c r="AK180" s="694"/>
      <c r="AL180" s="688">
        <f t="shared" si="44"/>
        <v>0</v>
      </c>
      <c r="AM180" s="24"/>
      <c r="AO180" s="1418"/>
    </row>
    <row r="181" spans="1:41" s="4" customFormat="1" x14ac:dyDescent="0.35">
      <c r="A181" s="1451"/>
      <c r="B181" s="1455"/>
      <c r="C181" s="1424"/>
      <c r="D181" s="1424"/>
      <c r="E181" s="110"/>
      <c r="F181" s="110"/>
      <c r="G181" s="1447"/>
      <c r="H181" s="245"/>
      <c r="I181" s="183"/>
      <c r="J181" s="183"/>
      <c r="K181" s="506"/>
      <c r="L181" s="256"/>
      <c r="M181" s="184"/>
      <c r="N181" s="184"/>
      <c r="O181" s="665"/>
      <c r="P181" s="245"/>
      <c r="Q181" s="183"/>
      <c r="R181" s="183"/>
      <c r="S181" s="491"/>
      <c r="T181" s="234"/>
      <c r="U181" s="172"/>
      <c r="V181" s="172"/>
      <c r="W181" s="236"/>
      <c r="X181" s="14" t="s">
        <v>51</v>
      </c>
      <c r="Y181" s="23"/>
      <c r="Z181" s="914"/>
      <c r="AA181" s="924"/>
      <c r="AB181" s="924"/>
      <c r="AC181" s="946"/>
      <c r="AD181" s="994"/>
      <c r="AE181" s="975"/>
      <c r="AF181" s="893"/>
      <c r="AG181" s="860"/>
      <c r="AH181" s="745"/>
      <c r="AI181" s="727">
        <f t="shared" si="45"/>
        <v>0</v>
      </c>
      <c r="AJ181" s="728">
        <f t="shared" si="46"/>
        <v>0</v>
      </c>
      <c r="AK181" s="694"/>
      <c r="AL181" s="688">
        <f t="shared" si="44"/>
        <v>0</v>
      </c>
      <c r="AM181" s="24"/>
      <c r="AO181" s="1418"/>
    </row>
    <row r="182" spans="1:41" s="4" customFormat="1" x14ac:dyDescent="0.35">
      <c r="A182" s="1451"/>
      <c r="B182" s="1455"/>
      <c r="C182" s="1424"/>
      <c r="D182" s="1424"/>
      <c r="E182" s="110"/>
      <c r="F182" s="110"/>
      <c r="G182" s="1447"/>
      <c r="H182" s="245"/>
      <c r="I182" s="183"/>
      <c r="J182" s="183"/>
      <c r="K182" s="506"/>
      <c r="L182" s="256"/>
      <c r="M182" s="184"/>
      <c r="N182" s="184"/>
      <c r="O182" s="665"/>
      <c r="P182" s="245"/>
      <c r="Q182" s="183"/>
      <c r="R182" s="183"/>
      <c r="S182" s="491"/>
      <c r="T182" s="234"/>
      <c r="U182" s="172"/>
      <c r="V182" s="172"/>
      <c r="W182" s="236"/>
      <c r="X182" s="14" t="s">
        <v>52</v>
      </c>
      <c r="Y182" s="23"/>
      <c r="Z182" s="914"/>
      <c r="AA182" s="924"/>
      <c r="AB182" s="924"/>
      <c r="AC182" s="946"/>
      <c r="AD182" s="994"/>
      <c r="AE182" s="975"/>
      <c r="AF182" s="893"/>
      <c r="AG182" s="860"/>
      <c r="AH182" s="745"/>
      <c r="AI182" s="727">
        <f t="shared" si="45"/>
        <v>0</v>
      </c>
      <c r="AJ182" s="728">
        <f t="shared" si="46"/>
        <v>0</v>
      </c>
      <c r="AK182" s="694"/>
      <c r="AL182" s="688">
        <f t="shared" si="44"/>
        <v>0</v>
      </c>
      <c r="AM182" s="24"/>
      <c r="AO182" s="1418"/>
    </row>
    <row r="183" spans="1:41" s="4" customFormat="1" ht="16" thickBot="1" x14ac:dyDescent="0.4">
      <c r="A183" s="1451"/>
      <c r="B183" s="1456"/>
      <c r="C183" s="1424"/>
      <c r="D183" s="1424"/>
      <c r="E183" s="110"/>
      <c r="F183" s="110"/>
      <c r="G183" s="1448"/>
      <c r="H183" s="245"/>
      <c r="I183" s="183"/>
      <c r="J183" s="183"/>
      <c r="K183" s="506"/>
      <c r="L183" s="256"/>
      <c r="M183" s="184"/>
      <c r="N183" s="184"/>
      <c r="O183" s="665"/>
      <c r="P183" s="245"/>
      <c r="Q183" s="183"/>
      <c r="R183" s="183"/>
      <c r="S183" s="491"/>
      <c r="T183" s="234"/>
      <c r="U183" s="172"/>
      <c r="V183" s="172"/>
      <c r="W183" s="236"/>
      <c r="X183" s="834" t="s">
        <v>53</v>
      </c>
      <c r="Y183" s="271"/>
      <c r="Z183" s="917"/>
      <c r="AA183" s="926"/>
      <c r="AB183" s="926"/>
      <c r="AC183" s="930"/>
      <c r="AD183" s="997"/>
      <c r="AE183" s="976"/>
      <c r="AF183" s="896"/>
      <c r="AG183" s="863"/>
      <c r="AH183" s="750"/>
      <c r="AI183" s="727">
        <f t="shared" si="45"/>
        <v>0</v>
      </c>
      <c r="AJ183" s="728">
        <f t="shared" si="46"/>
        <v>0</v>
      </c>
      <c r="AK183" s="695"/>
      <c r="AL183" s="691">
        <f t="shared" si="44"/>
        <v>0</v>
      </c>
      <c r="AM183" s="24"/>
      <c r="AO183" s="1418"/>
    </row>
    <row r="184" spans="1:41" s="4" customFormat="1" x14ac:dyDescent="0.35">
      <c r="A184" s="1451"/>
      <c r="B184" s="1454" t="s">
        <v>87</v>
      </c>
      <c r="C184" s="1424"/>
      <c r="D184" s="1424"/>
      <c r="E184" s="110"/>
      <c r="F184" s="110"/>
      <c r="G184" s="1446" t="s">
        <v>10</v>
      </c>
      <c r="H184" s="245"/>
      <c r="I184" s="183"/>
      <c r="J184" s="183"/>
      <c r="K184" s="506"/>
      <c r="L184" s="794"/>
      <c r="M184" s="379"/>
      <c r="N184" s="379"/>
      <c r="O184" s="824"/>
      <c r="P184" s="245"/>
      <c r="Q184" s="183"/>
      <c r="R184" s="183"/>
      <c r="S184" s="491"/>
      <c r="T184" s="234"/>
      <c r="U184" s="172"/>
      <c r="V184" s="172"/>
      <c r="W184" s="236"/>
      <c r="X184" s="833" t="s">
        <v>47</v>
      </c>
      <c r="Y184" s="505"/>
      <c r="Z184" s="916"/>
      <c r="AA184" s="925"/>
      <c r="AB184" s="925"/>
      <c r="AC184" s="946">
        <v>3644.27</v>
      </c>
      <c r="AD184" s="994">
        <v>3644.27</v>
      </c>
      <c r="AE184" s="983"/>
      <c r="AF184" s="895"/>
      <c r="AG184" s="862"/>
      <c r="AH184" s="749"/>
      <c r="AI184" s="727">
        <f t="shared" si="45"/>
        <v>3644.27</v>
      </c>
      <c r="AJ184" s="728">
        <f t="shared" si="46"/>
        <v>3644.27</v>
      </c>
      <c r="AK184" s="693"/>
      <c r="AL184" s="685">
        <f t="shared" si="44"/>
        <v>3644.27</v>
      </c>
      <c r="AM184" s="24"/>
      <c r="AO184" s="1418"/>
    </row>
    <row r="185" spans="1:41" s="4" customFormat="1" x14ac:dyDescent="0.35">
      <c r="A185" s="1451"/>
      <c r="B185" s="1455"/>
      <c r="C185" s="1424"/>
      <c r="D185" s="1424"/>
      <c r="E185" s="110"/>
      <c r="F185" s="110"/>
      <c r="G185" s="1447"/>
      <c r="H185" s="245"/>
      <c r="I185" s="183"/>
      <c r="J185" s="183"/>
      <c r="K185" s="506"/>
      <c r="L185" s="256"/>
      <c r="M185" s="379"/>
      <c r="N185" s="379"/>
      <c r="O185" s="824"/>
      <c r="P185" s="254"/>
      <c r="Q185" s="221"/>
      <c r="R185" s="221"/>
      <c r="S185" s="823"/>
      <c r="T185" s="234"/>
      <c r="U185" s="172"/>
      <c r="V185" s="172"/>
      <c r="W185" s="236"/>
      <c r="X185" s="14" t="s">
        <v>48</v>
      </c>
      <c r="Y185" s="23"/>
      <c r="Z185" s="914"/>
      <c r="AA185" s="924"/>
      <c r="AB185" s="924"/>
      <c r="AC185" s="946"/>
      <c r="AD185" s="994"/>
      <c r="AE185" s="975">
        <v>500</v>
      </c>
      <c r="AF185" s="893"/>
      <c r="AG185" s="860"/>
      <c r="AH185" s="745"/>
      <c r="AI185" s="727">
        <f t="shared" si="45"/>
        <v>0</v>
      </c>
      <c r="AJ185" s="728">
        <f t="shared" si="46"/>
        <v>500</v>
      </c>
      <c r="AK185" s="694"/>
      <c r="AL185" s="688">
        <f t="shared" si="44"/>
        <v>500</v>
      </c>
      <c r="AM185" s="24"/>
      <c r="AO185" s="1418"/>
    </row>
    <row r="186" spans="1:41" s="4" customFormat="1" ht="26" x14ac:dyDescent="0.35">
      <c r="A186" s="1451"/>
      <c r="B186" s="1455"/>
      <c r="C186" s="1424"/>
      <c r="D186" s="1424"/>
      <c r="E186" s="110"/>
      <c r="F186" s="110"/>
      <c r="G186" s="1447"/>
      <c r="H186" s="245"/>
      <c r="I186" s="183"/>
      <c r="J186" s="183"/>
      <c r="K186" s="506"/>
      <c r="L186" s="256"/>
      <c r="M186" s="184"/>
      <c r="N186" s="184"/>
      <c r="O186" s="665"/>
      <c r="P186" s="245"/>
      <c r="Q186" s="183"/>
      <c r="R186" s="183"/>
      <c r="S186" s="491"/>
      <c r="T186" s="234"/>
      <c r="U186" s="172"/>
      <c r="V186" s="172"/>
      <c r="W186" s="236"/>
      <c r="X186" s="14" t="s">
        <v>49</v>
      </c>
      <c r="Y186" s="23"/>
      <c r="Z186" s="914"/>
      <c r="AA186" s="924"/>
      <c r="AB186" s="924"/>
      <c r="AC186" s="946"/>
      <c r="AD186" s="994"/>
      <c r="AE186" s="975"/>
      <c r="AF186" s="893"/>
      <c r="AG186" s="860"/>
      <c r="AH186" s="745"/>
      <c r="AI186" s="727">
        <f t="shared" si="45"/>
        <v>0</v>
      </c>
      <c r="AJ186" s="728">
        <f t="shared" si="46"/>
        <v>0</v>
      </c>
      <c r="AK186" s="694"/>
      <c r="AL186" s="688">
        <f t="shared" si="44"/>
        <v>0</v>
      </c>
      <c r="AM186" s="24"/>
      <c r="AO186" s="1418"/>
    </row>
    <row r="187" spans="1:41" s="4" customFormat="1" x14ac:dyDescent="0.35">
      <c r="A187" s="1451"/>
      <c r="B187" s="1455"/>
      <c r="C187" s="1424"/>
      <c r="D187" s="1424"/>
      <c r="E187" s="110"/>
      <c r="F187" s="110"/>
      <c r="G187" s="1447"/>
      <c r="H187" s="245"/>
      <c r="I187" s="183"/>
      <c r="J187" s="183"/>
      <c r="K187" s="506"/>
      <c r="L187" s="254"/>
      <c r="M187" s="221"/>
      <c r="N187" s="221"/>
      <c r="O187" s="823"/>
      <c r="P187" s="245"/>
      <c r="Q187" s="183"/>
      <c r="R187" s="183"/>
      <c r="S187" s="491"/>
      <c r="T187" s="234"/>
      <c r="U187" s="172"/>
      <c r="V187" s="172"/>
      <c r="W187" s="236"/>
      <c r="X187" s="14" t="s">
        <v>50</v>
      </c>
      <c r="Y187" s="23"/>
      <c r="Z187" s="914"/>
      <c r="AA187" s="924"/>
      <c r="AB187" s="924"/>
      <c r="AC187" s="946"/>
      <c r="AD187" s="994"/>
      <c r="AE187" s="975"/>
      <c r="AF187" s="893"/>
      <c r="AG187" s="860"/>
      <c r="AH187" s="745"/>
      <c r="AI187" s="727">
        <f t="shared" si="45"/>
        <v>0</v>
      </c>
      <c r="AJ187" s="728">
        <f t="shared" si="46"/>
        <v>0</v>
      </c>
      <c r="AK187" s="694"/>
      <c r="AL187" s="688">
        <f t="shared" si="44"/>
        <v>0</v>
      </c>
      <c r="AM187" s="24"/>
      <c r="AO187" s="1418"/>
    </row>
    <row r="188" spans="1:41" s="4" customFormat="1" x14ac:dyDescent="0.35">
      <c r="A188" s="1451"/>
      <c r="B188" s="1455"/>
      <c r="C188" s="1424"/>
      <c r="D188" s="1424"/>
      <c r="E188" s="110"/>
      <c r="F188" s="110"/>
      <c r="G188" s="1447"/>
      <c r="H188" s="245"/>
      <c r="I188" s="183"/>
      <c r="J188" s="183"/>
      <c r="K188" s="506"/>
      <c r="L188" s="254"/>
      <c r="M188" s="221"/>
      <c r="N188" s="221"/>
      <c r="O188" s="823"/>
      <c r="P188" s="245"/>
      <c r="Q188" s="183"/>
      <c r="R188" s="183"/>
      <c r="S188" s="491"/>
      <c r="T188" s="234"/>
      <c r="U188" s="172"/>
      <c r="V188" s="172"/>
      <c r="W188" s="236"/>
      <c r="X188" s="14" t="s">
        <v>51</v>
      </c>
      <c r="Y188" s="23"/>
      <c r="Z188" s="914"/>
      <c r="AA188" s="924"/>
      <c r="AB188" s="924"/>
      <c r="AC188" s="946">
        <v>620.26</v>
      </c>
      <c r="AD188" s="994">
        <v>620.26</v>
      </c>
      <c r="AE188" s="975"/>
      <c r="AF188" s="893"/>
      <c r="AG188" s="860"/>
      <c r="AH188" s="745"/>
      <c r="AI188" s="727">
        <f t="shared" si="45"/>
        <v>620.26</v>
      </c>
      <c r="AJ188" s="728">
        <f t="shared" si="46"/>
        <v>620.26</v>
      </c>
      <c r="AK188" s="694"/>
      <c r="AL188" s="688">
        <f t="shared" si="44"/>
        <v>620.26</v>
      </c>
      <c r="AM188" s="24"/>
      <c r="AO188" s="1418"/>
    </row>
    <row r="189" spans="1:41" s="4" customFormat="1" x14ac:dyDescent="0.35">
      <c r="A189" s="1451"/>
      <c r="B189" s="1455"/>
      <c r="C189" s="1424"/>
      <c r="D189" s="1424"/>
      <c r="E189" s="110"/>
      <c r="F189" s="110"/>
      <c r="G189" s="1447"/>
      <c r="H189" s="245"/>
      <c r="I189" s="183"/>
      <c r="J189" s="183"/>
      <c r="K189" s="506"/>
      <c r="L189" s="256"/>
      <c r="M189" s="184"/>
      <c r="N189" s="184"/>
      <c r="O189" s="665"/>
      <c r="P189" s="245"/>
      <c r="Q189" s="183"/>
      <c r="R189" s="183"/>
      <c r="S189" s="491"/>
      <c r="T189" s="234"/>
      <c r="U189" s="172"/>
      <c r="V189" s="172"/>
      <c r="W189" s="236"/>
      <c r="X189" s="14" t="s">
        <v>52</v>
      </c>
      <c r="Y189" s="23"/>
      <c r="Z189" s="914"/>
      <c r="AA189" s="924"/>
      <c r="AB189" s="924"/>
      <c r="AC189" s="946"/>
      <c r="AD189" s="994"/>
      <c r="AE189" s="975"/>
      <c r="AF189" s="893"/>
      <c r="AG189" s="860"/>
      <c r="AH189" s="745"/>
      <c r="AI189" s="727">
        <f t="shared" si="45"/>
        <v>0</v>
      </c>
      <c r="AJ189" s="728">
        <f t="shared" si="46"/>
        <v>0</v>
      </c>
      <c r="AK189" s="694"/>
      <c r="AL189" s="688">
        <f t="shared" si="44"/>
        <v>0</v>
      </c>
      <c r="AM189" s="24"/>
      <c r="AO189" s="1418"/>
    </row>
    <row r="190" spans="1:41" s="4" customFormat="1" ht="16" thickBot="1" x14ac:dyDescent="0.4">
      <c r="A190" s="1451"/>
      <c r="B190" s="1456"/>
      <c r="C190" s="1424"/>
      <c r="D190" s="1424"/>
      <c r="E190" s="110"/>
      <c r="F190" s="110"/>
      <c r="G190" s="1448"/>
      <c r="H190" s="245"/>
      <c r="I190" s="183"/>
      <c r="J190" s="183"/>
      <c r="K190" s="506"/>
      <c r="L190" s="794"/>
      <c r="M190" s="379"/>
      <c r="N190" s="379"/>
      <c r="O190" s="824"/>
      <c r="P190" s="245"/>
      <c r="Q190" s="183"/>
      <c r="R190" s="183"/>
      <c r="S190" s="491"/>
      <c r="T190" s="234"/>
      <c r="U190" s="172"/>
      <c r="V190" s="172"/>
      <c r="W190" s="236"/>
      <c r="X190" s="834" t="s">
        <v>53</v>
      </c>
      <c r="Y190" s="271"/>
      <c r="Z190" s="917"/>
      <c r="AA190" s="926"/>
      <c r="AB190" s="926"/>
      <c r="AC190" s="930"/>
      <c r="AD190" s="997"/>
      <c r="AE190" s="976"/>
      <c r="AF190" s="896"/>
      <c r="AG190" s="863"/>
      <c r="AH190" s="750"/>
      <c r="AI190" s="727">
        <f t="shared" si="45"/>
        <v>0</v>
      </c>
      <c r="AJ190" s="728">
        <f t="shared" si="46"/>
        <v>0</v>
      </c>
      <c r="AK190" s="695"/>
      <c r="AL190" s="691">
        <f t="shared" si="44"/>
        <v>0</v>
      </c>
      <c r="AM190" s="24"/>
      <c r="AO190" s="1418"/>
    </row>
    <row r="191" spans="1:41" s="4" customFormat="1" x14ac:dyDescent="0.35">
      <c r="A191" s="1451"/>
      <c r="B191" s="1454" t="s">
        <v>88</v>
      </c>
      <c r="C191" s="1424"/>
      <c r="D191" s="1424"/>
      <c r="E191" s="110"/>
      <c r="F191" s="110"/>
      <c r="G191" s="1446" t="s">
        <v>10</v>
      </c>
      <c r="H191" s="245"/>
      <c r="I191" s="183"/>
      <c r="J191" s="183"/>
      <c r="K191" s="506"/>
      <c r="L191" s="794"/>
      <c r="M191" s="379"/>
      <c r="N191" s="379"/>
      <c r="O191" s="824"/>
      <c r="P191" s="245"/>
      <c r="Q191" s="183"/>
      <c r="R191" s="183"/>
      <c r="S191" s="491"/>
      <c r="T191" s="234"/>
      <c r="U191" s="172"/>
      <c r="V191" s="172"/>
      <c r="W191" s="236"/>
      <c r="X191" s="833" t="s">
        <v>47</v>
      </c>
      <c r="Y191" s="505"/>
      <c r="Z191" s="916"/>
      <c r="AA191" s="925"/>
      <c r="AB191" s="925"/>
      <c r="AC191" s="946">
        <v>3385.31</v>
      </c>
      <c r="AD191" s="994">
        <v>3385.31</v>
      </c>
      <c r="AE191" s="983"/>
      <c r="AF191" s="895"/>
      <c r="AG191" s="862"/>
      <c r="AH191" s="749"/>
      <c r="AI191" s="727">
        <f t="shared" si="45"/>
        <v>3385.31</v>
      </c>
      <c r="AJ191" s="728">
        <f t="shared" si="46"/>
        <v>3385.31</v>
      </c>
      <c r="AK191" s="693"/>
      <c r="AL191" s="685">
        <f t="shared" si="44"/>
        <v>3385.31</v>
      </c>
      <c r="AM191" s="24"/>
      <c r="AO191" s="1418"/>
    </row>
    <row r="192" spans="1:41" s="4" customFormat="1" x14ac:dyDescent="0.35">
      <c r="A192" s="1451"/>
      <c r="B192" s="1455"/>
      <c r="C192" s="1424"/>
      <c r="D192" s="1424"/>
      <c r="E192" s="110"/>
      <c r="F192" s="110"/>
      <c r="G192" s="1447"/>
      <c r="H192" s="245"/>
      <c r="I192" s="183"/>
      <c r="J192" s="183"/>
      <c r="K192" s="506"/>
      <c r="L192" s="254"/>
      <c r="M192" s="221"/>
      <c r="N192" s="221"/>
      <c r="O192" s="823"/>
      <c r="P192" s="245"/>
      <c r="Q192" s="183"/>
      <c r="R192" s="183"/>
      <c r="S192" s="491"/>
      <c r="T192" s="234"/>
      <c r="U192" s="172"/>
      <c r="V192" s="172"/>
      <c r="W192" s="236"/>
      <c r="X192" s="14" t="s">
        <v>48</v>
      </c>
      <c r="Y192" s="23"/>
      <c r="Z192" s="914"/>
      <c r="AA192" s="924"/>
      <c r="AB192" s="924"/>
      <c r="AC192" s="946"/>
      <c r="AD192" s="994"/>
      <c r="AE192" s="975"/>
      <c r="AF192" s="893"/>
      <c r="AG192" s="860"/>
      <c r="AH192" s="745"/>
      <c r="AI192" s="727">
        <f t="shared" si="45"/>
        <v>0</v>
      </c>
      <c r="AJ192" s="728">
        <f t="shared" si="46"/>
        <v>0</v>
      </c>
      <c r="AK192" s="694"/>
      <c r="AL192" s="688">
        <f t="shared" si="44"/>
        <v>0</v>
      </c>
      <c r="AM192" s="24"/>
      <c r="AO192" s="1418"/>
    </row>
    <row r="193" spans="1:41" s="4" customFormat="1" ht="26" x14ac:dyDescent="0.35">
      <c r="A193" s="1451"/>
      <c r="B193" s="1455"/>
      <c r="C193" s="1424"/>
      <c r="D193" s="1424"/>
      <c r="E193" s="110"/>
      <c r="F193" s="110"/>
      <c r="G193" s="1447"/>
      <c r="H193" s="245"/>
      <c r="I193" s="183"/>
      <c r="J193" s="183"/>
      <c r="K193" s="506"/>
      <c r="L193" s="256"/>
      <c r="M193" s="184"/>
      <c r="N193" s="184"/>
      <c r="O193" s="665"/>
      <c r="P193" s="245"/>
      <c r="Q193" s="183"/>
      <c r="R193" s="183"/>
      <c r="S193" s="491"/>
      <c r="T193" s="234"/>
      <c r="U193" s="172"/>
      <c r="V193" s="172"/>
      <c r="W193" s="236"/>
      <c r="X193" s="14" t="s">
        <v>49</v>
      </c>
      <c r="Y193" s="23"/>
      <c r="Z193" s="914"/>
      <c r="AA193" s="924"/>
      <c r="AB193" s="924"/>
      <c r="AC193" s="946"/>
      <c r="AD193" s="994"/>
      <c r="AE193" s="975"/>
      <c r="AF193" s="893"/>
      <c r="AG193" s="860"/>
      <c r="AH193" s="745"/>
      <c r="AI193" s="727">
        <f t="shared" si="45"/>
        <v>0</v>
      </c>
      <c r="AJ193" s="728">
        <f t="shared" si="46"/>
        <v>0</v>
      </c>
      <c r="AK193" s="694"/>
      <c r="AL193" s="688">
        <f t="shared" si="44"/>
        <v>0</v>
      </c>
      <c r="AM193" s="24"/>
      <c r="AO193" s="1418"/>
    </row>
    <row r="194" spans="1:41" s="4" customFormat="1" x14ac:dyDescent="0.35">
      <c r="A194" s="1451"/>
      <c r="B194" s="1455"/>
      <c r="C194" s="1424"/>
      <c r="D194" s="1424"/>
      <c r="E194" s="110"/>
      <c r="F194" s="110"/>
      <c r="G194" s="1447"/>
      <c r="H194" s="245"/>
      <c r="I194" s="183"/>
      <c r="J194" s="183"/>
      <c r="K194" s="506"/>
      <c r="L194" s="256"/>
      <c r="M194" s="184"/>
      <c r="N194" s="184"/>
      <c r="O194" s="665"/>
      <c r="P194" s="245"/>
      <c r="Q194" s="183"/>
      <c r="R194" s="183"/>
      <c r="S194" s="491"/>
      <c r="T194" s="234"/>
      <c r="U194" s="172"/>
      <c r="V194" s="172"/>
      <c r="W194" s="236"/>
      <c r="X194" s="14" t="s">
        <v>50</v>
      </c>
      <c r="Y194" s="23"/>
      <c r="Z194" s="914"/>
      <c r="AA194" s="924"/>
      <c r="AB194" s="924"/>
      <c r="AC194" s="946"/>
      <c r="AD194" s="994"/>
      <c r="AE194" s="975"/>
      <c r="AF194" s="893"/>
      <c r="AG194" s="860"/>
      <c r="AH194" s="745"/>
      <c r="AI194" s="727">
        <f t="shared" si="45"/>
        <v>0</v>
      </c>
      <c r="AJ194" s="728">
        <f t="shared" si="46"/>
        <v>0</v>
      </c>
      <c r="AK194" s="694"/>
      <c r="AL194" s="688">
        <f t="shared" si="44"/>
        <v>0</v>
      </c>
      <c r="AM194" s="24"/>
      <c r="AO194" s="1418"/>
    </row>
    <row r="195" spans="1:41" s="4" customFormat="1" x14ac:dyDescent="0.35">
      <c r="A195" s="1451"/>
      <c r="B195" s="1455"/>
      <c r="C195" s="1424"/>
      <c r="D195" s="1424"/>
      <c r="E195" s="110"/>
      <c r="F195" s="110"/>
      <c r="G195" s="1447"/>
      <c r="H195" s="245"/>
      <c r="I195" s="183"/>
      <c r="J195" s="183"/>
      <c r="K195" s="506"/>
      <c r="L195" s="256"/>
      <c r="M195" s="184"/>
      <c r="N195" s="184"/>
      <c r="O195" s="665"/>
      <c r="P195" s="245"/>
      <c r="Q195" s="183"/>
      <c r="R195" s="183"/>
      <c r="S195" s="491"/>
      <c r="T195" s="234"/>
      <c r="U195" s="172"/>
      <c r="V195" s="172"/>
      <c r="W195" s="236"/>
      <c r="X195" s="14" t="s">
        <v>51</v>
      </c>
      <c r="Y195" s="23"/>
      <c r="Z195" s="914"/>
      <c r="AA195" s="924"/>
      <c r="AB195" s="924"/>
      <c r="AC195" s="946"/>
      <c r="AD195" s="994"/>
      <c r="AE195" s="975"/>
      <c r="AF195" s="893"/>
      <c r="AG195" s="860"/>
      <c r="AH195" s="745"/>
      <c r="AI195" s="727">
        <f t="shared" si="45"/>
        <v>0</v>
      </c>
      <c r="AJ195" s="728">
        <f t="shared" si="46"/>
        <v>0</v>
      </c>
      <c r="AK195" s="694"/>
      <c r="AL195" s="688">
        <f t="shared" si="44"/>
        <v>0</v>
      </c>
      <c r="AM195" s="24"/>
      <c r="AO195" s="1418"/>
    </row>
    <row r="196" spans="1:41" s="4" customFormat="1" x14ac:dyDescent="0.35">
      <c r="A196" s="1451"/>
      <c r="B196" s="1455"/>
      <c r="C196" s="1424"/>
      <c r="D196" s="1424"/>
      <c r="E196" s="110"/>
      <c r="F196" s="110"/>
      <c r="G196" s="1447"/>
      <c r="H196" s="245"/>
      <c r="I196" s="183"/>
      <c r="J196" s="183"/>
      <c r="K196" s="506"/>
      <c r="L196" s="256"/>
      <c r="M196" s="184"/>
      <c r="N196" s="184"/>
      <c r="O196" s="665"/>
      <c r="P196" s="245"/>
      <c r="Q196" s="183"/>
      <c r="R196" s="183"/>
      <c r="S196" s="491"/>
      <c r="T196" s="234"/>
      <c r="U196" s="172"/>
      <c r="V196" s="172"/>
      <c r="W196" s="236"/>
      <c r="X196" s="14" t="s">
        <v>52</v>
      </c>
      <c r="Y196" s="23"/>
      <c r="Z196" s="914"/>
      <c r="AA196" s="924"/>
      <c r="AB196" s="924"/>
      <c r="AC196" s="946"/>
      <c r="AD196" s="994"/>
      <c r="AE196" s="975"/>
      <c r="AF196" s="893"/>
      <c r="AG196" s="860"/>
      <c r="AH196" s="745"/>
      <c r="AI196" s="727">
        <f t="shared" ref="AI196:AI197" si="47">AB196+AD196+AF196+AH196</f>
        <v>0</v>
      </c>
      <c r="AJ196" s="728">
        <f t="shared" ref="AJ196:AJ197" si="48">AA196+AC196+AE196+AG196</f>
        <v>0</v>
      </c>
      <c r="AK196" s="694"/>
      <c r="AL196" s="688">
        <f t="shared" si="44"/>
        <v>0</v>
      </c>
      <c r="AM196" s="24"/>
      <c r="AO196" s="1418"/>
    </row>
    <row r="197" spans="1:41" s="4" customFormat="1" ht="16" thickBot="1" x14ac:dyDescent="0.4">
      <c r="A197" s="1453"/>
      <c r="B197" s="1456"/>
      <c r="C197" s="1425"/>
      <c r="D197" s="1425"/>
      <c r="E197" s="110"/>
      <c r="F197" s="110"/>
      <c r="G197" s="1448"/>
      <c r="H197" s="245"/>
      <c r="I197" s="183"/>
      <c r="J197" s="183"/>
      <c r="K197" s="506"/>
      <c r="L197" s="256"/>
      <c r="M197" s="184"/>
      <c r="N197" s="184"/>
      <c r="O197" s="665"/>
      <c r="P197" s="245"/>
      <c r="Q197" s="183"/>
      <c r="R197" s="183"/>
      <c r="S197" s="491"/>
      <c r="T197" s="234"/>
      <c r="U197" s="172"/>
      <c r="V197" s="172"/>
      <c r="W197" s="236"/>
      <c r="X197" s="832" t="s">
        <v>53</v>
      </c>
      <c r="Y197" s="271"/>
      <c r="Z197" s="917"/>
      <c r="AA197" s="926"/>
      <c r="AB197" s="926"/>
      <c r="AC197" s="930"/>
      <c r="AD197" s="997"/>
      <c r="AE197" s="976"/>
      <c r="AF197" s="896"/>
      <c r="AG197" s="863"/>
      <c r="AH197" s="750"/>
      <c r="AI197" s="727">
        <f t="shared" si="47"/>
        <v>0</v>
      </c>
      <c r="AJ197" s="728">
        <f t="shared" si="48"/>
        <v>0</v>
      </c>
      <c r="AK197" s="695"/>
      <c r="AL197" s="691">
        <f t="shared" si="44"/>
        <v>0</v>
      </c>
      <c r="AM197" s="24"/>
      <c r="AO197" s="1418"/>
    </row>
    <row r="198" spans="1:41" s="142" customFormat="1" ht="16" thickBot="1" x14ac:dyDescent="0.4">
      <c r="A198" s="147"/>
      <c r="B198" s="533" t="s">
        <v>220</v>
      </c>
      <c r="C198" s="537"/>
      <c r="D198" s="537"/>
      <c r="E198" s="533"/>
      <c r="F198" s="533"/>
      <c r="G198" s="538"/>
      <c r="H198" s="790"/>
      <c r="I198" s="540"/>
      <c r="J198" s="540"/>
      <c r="K198" s="540"/>
      <c r="L198" s="790"/>
      <c r="M198" s="539"/>
      <c r="N198" s="539"/>
      <c r="O198" s="540"/>
      <c r="P198" s="791"/>
      <c r="Q198" s="541"/>
      <c r="R198" s="541"/>
      <c r="S198" s="800"/>
      <c r="T198" s="791"/>
      <c r="U198" s="541"/>
      <c r="V198" s="541"/>
      <c r="W198" s="792"/>
      <c r="X198" s="542"/>
      <c r="Y198" s="543">
        <f t="shared" ref="Y198:AL198" si="49">SUM(Y170:Y197)</f>
        <v>0</v>
      </c>
      <c r="Z198" s="918">
        <f t="shared" si="49"/>
        <v>0</v>
      </c>
      <c r="AA198" s="897">
        <f t="shared" si="49"/>
        <v>2872.01</v>
      </c>
      <c r="AB198" s="897">
        <f t="shared" si="49"/>
        <v>2872.01</v>
      </c>
      <c r="AC198" s="897">
        <f t="shared" si="49"/>
        <v>11742.65</v>
      </c>
      <c r="AD198" s="897">
        <f t="shared" si="49"/>
        <v>11742.65</v>
      </c>
      <c r="AE198" s="984">
        <f t="shared" si="49"/>
        <v>500</v>
      </c>
      <c r="AF198" s="897">
        <f t="shared" si="49"/>
        <v>0</v>
      </c>
      <c r="AG198" s="755">
        <f t="shared" si="49"/>
        <v>0</v>
      </c>
      <c r="AH198" s="752">
        <f t="shared" si="49"/>
        <v>0</v>
      </c>
      <c r="AI198" s="753">
        <f t="shared" si="49"/>
        <v>14614.66</v>
      </c>
      <c r="AJ198" s="754">
        <f t="shared" si="49"/>
        <v>15114.66</v>
      </c>
      <c r="AK198" s="755">
        <f t="shared" si="49"/>
        <v>0</v>
      </c>
      <c r="AL198" s="751">
        <f t="shared" si="49"/>
        <v>15114.66</v>
      </c>
      <c r="AM198" s="1219">
        <v>90000</v>
      </c>
      <c r="AN198" s="1218">
        <f>AM198-AL198</f>
        <v>74885.34</v>
      </c>
      <c r="AO198" s="1418"/>
    </row>
    <row r="199" spans="1:41" s="4" customFormat="1" x14ac:dyDescent="0.35">
      <c r="A199" s="1457" t="s">
        <v>3</v>
      </c>
      <c r="B199" s="1454" t="s">
        <v>89</v>
      </c>
      <c r="C199" s="1423" t="s">
        <v>90</v>
      </c>
      <c r="D199" s="1423" t="s">
        <v>90</v>
      </c>
      <c r="E199" s="110"/>
      <c r="F199" s="110"/>
      <c r="G199" s="1446" t="s">
        <v>10</v>
      </c>
      <c r="H199" s="261"/>
      <c r="I199" s="220"/>
      <c r="J199" s="220"/>
      <c r="K199" s="799"/>
      <c r="L199" s="254"/>
      <c r="M199" s="221"/>
      <c r="N199" s="221"/>
      <c r="O199" s="823"/>
      <c r="P199" s="254"/>
      <c r="Q199" s="221"/>
      <c r="R199" s="221"/>
      <c r="S199" s="823"/>
      <c r="T199" s="234"/>
      <c r="U199" s="172"/>
      <c r="V199" s="172"/>
      <c r="W199" s="236"/>
      <c r="X199" s="833" t="s">
        <v>47</v>
      </c>
      <c r="Y199" s="505"/>
      <c r="Z199" s="916"/>
      <c r="AA199" s="925">
        <v>2872.01</v>
      </c>
      <c r="AB199" s="925">
        <v>2872.01</v>
      </c>
      <c r="AC199" s="949">
        <v>4092.81</v>
      </c>
      <c r="AD199" s="986">
        <v>4092.81</v>
      </c>
      <c r="AE199" s="983">
        <v>22500</v>
      </c>
      <c r="AF199" s="895"/>
      <c r="AG199" s="862"/>
      <c r="AH199" s="749"/>
      <c r="AI199" s="727">
        <f t="shared" ref="AI199" si="50">AB199+AD199+AF199+AH199</f>
        <v>6964.82</v>
      </c>
      <c r="AJ199" s="728">
        <f t="shared" ref="AJ199" si="51">AA199+AC199+AE199+AG199</f>
        <v>29464.82</v>
      </c>
      <c r="AK199" s="693"/>
      <c r="AL199" s="685">
        <f>AJ199</f>
        <v>29464.82</v>
      </c>
      <c r="AM199" s="24"/>
      <c r="AO199" s="1418" t="s">
        <v>292</v>
      </c>
    </row>
    <row r="200" spans="1:41" s="4" customFormat="1" x14ac:dyDescent="0.35">
      <c r="A200" s="1457"/>
      <c r="B200" s="1455"/>
      <c r="C200" s="1424"/>
      <c r="D200" s="1424"/>
      <c r="E200" s="110"/>
      <c r="F200" s="110"/>
      <c r="G200" s="1447"/>
      <c r="H200" s="245"/>
      <c r="I200" s="183"/>
      <c r="J200" s="183"/>
      <c r="K200" s="506"/>
      <c r="L200" s="254"/>
      <c r="M200" s="221"/>
      <c r="N200" s="221"/>
      <c r="O200" s="823"/>
      <c r="P200" s="254"/>
      <c r="Q200" s="221"/>
      <c r="R200" s="221"/>
      <c r="S200" s="823"/>
      <c r="T200" s="234"/>
      <c r="U200" s="172"/>
      <c r="V200" s="172"/>
      <c r="W200" s="236"/>
      <c r="X200" s="14" t="s">
        <v>48</v>
      </c>
      <c r="Y200" s="23"/>
      <c r="Z200" s="914"/>
      <c r="AA200" s="893"/>
      <c r="AB200" s="893"/>
      <c r="AC200" s="946">
        <v>8000</v>
      </c>
      <c r="AD200" s="946">
        <v>8000</v>
      </c>
      <c r="AE200" s="975">
        <v>1000</v>
      </c>
      <c r="AF200" s="893"/>
      <c r="AG200" s="860"/>
      <c r="AH200" s="745"/>
      <c r="AI200" s="727">
        <f t="shared" ref="AI200:AI206" si="52">AB200+AD200+AF200+AH200</f>
        <v>8000</v>
      </c>
      <c r="AJ200" s="728">
        <f t="shared" ref="AJ200:AJ206" si="53">AA200+AC200+AE200+AG200</f>
        <v>9000</v>
      </c>
      <c r="AK200" s="694"/>
      <c r="AL200" s="688">
        <f t="shared" ref="AL200:AL240" si="54">AJ200</f>
        <v>9000</v>
      </c>
      <c r="AM200" s="24"/>
      <c r="AO200" s="1418"/>
    </row>
    <row r="201" spans="1:41" s="4" customFormat="1" ht="26" x14ac:dyDescent="0.35">
      <c r="A201" s="1457"/>
      <c r="B201" s="1455"/>
      <c r="C201" s="1424"/>
      <c r="D201" s="1424"/>
      <c r="E201" s="110"/>
      <c r="F201" s="110"/>
      <c r="G201" s="1447"/>
      <c r="H201" s="245"/>
      <c r="I201" s="183"/>
      <c r="J201" s="183"/>
      <c r="K201" s="506"/>
      <c r="L201" s="256"/>
      <c r="M201" s="184"/>
      <c r="N201" s="184"/>
      <c r="O201" s="665"/>
      <c r="P201" s="245"/>
      <c r="Q201" s="183"/>
      <c r="R201" s="183"/>
      <c r="S201" s="491"/>
      <c r="T201" s="234"/>
      <c r="U201" s="172"/>
      <c r="V201" s="172"/>
      <c r="W201" s="236"/>
      <c r="X201" s="14" t="s">
        <v>162</v>
      </c>
      <c r="Y201" s="23"/>
      <c r="Z201" s="914"/>
      <c r="AA201" s="893"/>
      <c r="AB201" s="893"/>
      <c r="AC201" s="946"/>
      <c r="AD201" s="946"/>
      <c r="AE201" s="975"/>
      <c r="AF201" s="893"/>
      <c r="AG201" s="860"/>
      <c r="AH201" s="745"/>
      <c r="AI201" s="727">
        <f t="shared" si="52"/>
        <v>0</v>
      </c>
      <c r="AJ201" s="728">
        <f t="shared" si="53"/>
        <v>0</v>
      </c>
      <c r="AK201" s="694"/>
      <c r="AL201" s="688">
        <f t="shared" si="54"/>
        <v>0</v>
      </c>
      <c r="AM201" s="24"/>
      <c r="AO201" s="1418"/>
    </row>
    <row r="202" spans="1:41" s="4" customFormat="1" x14ac:dyDescent="0.35">
      <c r="A202" s="1457"/>
      <c r="B202" s="1455"/>
      <c r="C202" s="1424"/>
      <c r="D202" s="1424"/>
      <c r="E202" s="110"/>
      <c r="F202" s="110"/>
      <c r="G202" s="1447"/>
      <c r="H202" s="245"/>
      <c r="I202" s="183"/>
      <c r="J202" s="183"/>
      <c r="K202" s="506"/>
      <c r="L202" s="254"/>
      <c r="M202" s="221"/>
      <c r="N202" s="221"/>
      <c r="O202" s="823"/>
      <c r="P202" s="245"/>
      <c r="Q202" s="183"/>
      <c r="R202" s="183"/>
      <c r="S202" s="491"/>
      <c r="T202" s="234"/>
      <c r="U202" s="172"/>
      <c r="V202" s="172"/>
      <c r="W202" s="236"/>
      <c r="X202" s="14" t="s">
        <v>269</v>
      </c>
      <c r="Y202" s="23"/>
      <c r="Z202" s="914"/>
      <c r="AA202" s="924"/>
      <c r="AB202" s="936"/>
      <c r="AC202" s="946">
        <v>8642.8299999999981</v>
      </c>
      <c r="AD202" s="946">
        <v>8642.8299999999981</v>
      </c>
      <c r="AE202" s="975"/>
      <c r="AF202" s="893"/>
      <c r="AG202" s="860"/>
      <c r="AH202" s="745"/>
      <c r="AI202" s="727">
        <f t="shared" si="52"/>
        <v>8642.8299999999981</v>
      </c>
      <c r="AJ202" s="728">
        <f t="shared" si="53"/>
        <v>8642.8299999999981</v>
      </c>
      <c r="AK202" s="694"/>
      <c r="AL202" s="688">
        <f t="shared" si="54"/>
        <v>8642.8299999999981</v>
      </c>
      <c r="AM202" s="24"/>
      <c r="AO202" s="1418"/>
    </row>
    <row r="203" spans="1:41" s="4" customFormat="1" x14ac:dyDescent="0.35">
      <c r="A203" s="1457"/>
      <c r="B203" s="1455"/>
      <c r="C203" s="1424"/>
      <c r="D203" s="1424"/>
      <c r="E203" s="110"/>
      <c r="F203" s="110"/>
      <c r="G203" s="1447"/>
      <c r="H203" s="245"/>
      <c r="I203" s="183"/>
      <c r="J203" s="183"/>
      <c r="K203" s="506"/>
      <c r="L203" s="254"/>
      <c r="M203" s="221"/>
      <c r="N203" s="221"/>
      <c r="O203" s="823"/>
      <c r="P203" s="245"/>
      <c r="Q203" s="183"/>
      <c r="R203" s="183"/>
      <c r="S203" s="491"/>
      <c r="T203" s="234"/>
      <c r="U203" s="172"/>
      <c r="V203" s="172"/>
      <c r="W203" s="236"/>
      <c r="X203" s="14" t="s">
        <v>51</v>
      </c>
      <c r="Y203" s="23"/>
      <c r="Z203" s="914"/>
      <c r="AA203" s="893"/>
      <c r="AB203" s="893"/>
      <c r="AC203" s="946">
        <v>3000</v>
      </c>
      <c r="AD203" s="946">
        <v>3000</v>
      </c>
      <c r="AE203" s="975"/>
      <c r="AF203" s="893"/>
      <c r="AG203" s="860"/>
      <c r="AH203" s="745"/>
      <c r="AI203" s="727">
        <f t="shared" si="52"/>
        <v>3000</v>
      </c>
      <c r="AJ203" s="728">
        <f t="shared" si="53"/>
        <v>3000</v>
      </c>
      <c r="AK203" s="694"/>
      <c r="AL203" s="688">
        <f t="shared" si="54"/>
        <v>3000</v>
      </c>
      <c r="AM203" s="24"/>
      <c r="AO203" s="1418"/>
    </row>
    <row r="204" spans="1:41" s="4" customFormat="1" x14ac:dyDescent="0.35">
      <c r="A204" s="1457"/>
      <c r="B204" s="1455"/>
      <c r="C204" s="1424"/>
      <c r="D204" s="1424"/>
      <c r="E204" s="110"/>
      <c r="F204" s="110"/>
      <c r="G204" s="1447"/>
      <c r="H204" s="245"/>
      <c r="I204" s="183"/>
      <c r="J204" s="183"/>
      <c r="K204" s="506"/>
      <c r="L204" s="256"/>
      <c r="M204" s="184"/>
      <c r="N204" s="184"/>
      <c r="O204" s="665"/>
      <c r="P204" s="245"/>
      <c r="Q204" s="183"/>
      <c r="R204" s="183"/>
      <c r="S204" s="491"/>
      <c r="T204" s="234"/>
      <c r="U204" s="172"/>
      <c r="V204" s="172"/>
      <c r="W204" s="236"/>
      <c r="X204" s="14" t="s">
        <v>52</v>
      </c>
      <c r="Y204" s="23"/>
      <c r="Z204" s="914"/>
      <c r="AA204" s="893"/>
      <c r="AB204" s="893"/>
      <c r="AC204" s="946"/>
      <c r="AD204" s="994"/>
      <c r="AE204" s="975"/>
      <c r="AF204" s="893"/>
      <c r="AG204" s="860"/>
      <c r="AH204" s="745"/>
      <c r="AI204" s="727">
        <f t="shared" si="52"/>
        <v>0</v>
      </c>
      <c r="AJ204" s="728">
        <f t="shared" si="53"/>
        <v>0</v>
      </c>
      <c r="AK204" s="694"/>
      <c r="AL204" s="688">
        <f t="shared" si="54"/>
        <v>0</v>
      </c>
      <c r="AM204" s="24"/>
      <c r="AO204" s="1418"/>
    </row>
    <row r="205" spans="1:41" s="4" customFormat="1" ht="16" thickBot="1" x14ac:dyDescent="0.4">
      <c r="A205" s="1457"/>
      <c r="B205" s="1456"/>
      <c r="C205" s="1424"/>
      <c r="D205" s="1424"/>
      <c r="E205" s="110"/>
      <c r="F205" s="110"/>
      <c r="G205" s="1448"/>
      <c r="H205" s="245"/>
      <c r="I205" s="183"/>
      <c r="J205" s="183"/>
      <c r="K205" s="506"/>
      <c r="L205" s="256"/>
      <c r="M205" s="184"/>
      <c r="N205" s="184"/>
      <c r="O205" s="665"/>
      <c r="P205" s="245"/>
      <c r="Q205" s="183"/>
      <c r="R205" s="183"/>
      <c r="S205" s="491"/>
      <c r="T205" s="234"/>
      <c r="U205" s="172"/>
      <c r="V205" s="172"/>
      <c r="W205" s="236"/>
      <c r="X205" s="834" t="s">
        <v>53</v>
      </c>
      <c r="Y205" s="271"/>
      <c r="Z205" s="917"/>
      <c r="AA205" s="921"/>
      <c r="AB205" s="896"/>
      <c r="AC205" s="930"/>
      <c r="AD205" s="997"/>
      <c r="AE205" s="976"/>
      <c r="AF205" s="896"/>
      <c r="AG205" s="863"/>
      <c r="AH205" s="750"/>
      <c r="AI205" s="727">
        <f t="shared" si="52"/>
        <v>0</v>
      </c>
      <c r="AJ205" s="728">
        <f t="shared" si="53"/>
        <v>0</v>
      </c>
      <c r="AK205" s="695"/>
      <c r="AL205" s="691">
        <f t="shared" si="54"/>
        <v>0</v>
      </c>
      <c r="AM205" s="24"/>
      <c r="AO205" s="1418"/>
    </row>
    <row r="206" spans="1:41" s="4" customFormat="1" x14ac:dyDescent="0.35">
      <c r="A206" s="1457"/>
      <c r="B206" s="1454" t="s">
        <v>91</v>
      </c>
      <c r="C206" s="1424"/>
      <c r="D206" s="1424"/>
      <c r="E206" s="110"/>
      <c r="F206" s="110"/>
      <c r="G206" s="1446" t="s">
        <v>10</v>
      </c>
      <c r="H206" s="245"/>
      <c r="I206" s="183"/>
      <c r="J206" s="183"/>
      <c r="K206" s="506"/>
      <c r="L206" s="794"/>
      <c r="M206" s="379"/>
      <c r="N206" s="379"/>
      <c r="O206" s="824"/>
      <c r="P206" s="254"/>
      <c r="Q206" s="221"/>
      <c r="R206" s="221"/>
      <c r="S206" s="823"/>
      <c r="T206" s="234"/>
      <c r="U206" s="172"/>
      <c r="V206" s="172"/>
      <c r="W206" s="236"/>
      <c r="X206" s="833" t="s">
        <v>47</v>
      </c>
      <c r="Y206" s="505"/>
      <c r="Z206" s="916"/>
      <c r="AA206" s="925"/>
      <c r="AB206" s="895"/>
      <c r="AC206" s="949"/>
      <c r="AD206" s="986"/>
      <c r="AE206" s="983">
        <v>9000</v>
      </c>
      <c r="AF206" s="895"/>
      <c r="AG206" s="862"/>
      <c r="AH206" s="749"/>
      <c r="AI206" s="727">
        <f t="shared" si="52"/>
        <v>0</v>
      </c>
      <c r="AJ206" s="728">
        <f t="shared" si="53"/>
        <v>9000</v>
      </c>
      <c r="AK206" s="693"/>
      <c r="AL206" s="685">
        <f t="shared" si="54"/>
        <v>9000</v>
      </c>
      <c r="AM206" s="24"/>
      <c r="AO206" s="1418"/>
    </row>
    <row r="207" spans="1:41" s="4" customFormat="1" x14ac:dyDescent="0.35">
      <c r="A207" s="1457"/>
      <c r="B207" s="1455"/>
      <c r="C207" s="1424"/>
      <c r="D207" s="1424"/>
      <c r="E207" s="110"/>
      <c r="F207" s="110"/>
      <c r="G207" s="1447"/>
      <c r="H207" s="245"/>
      <c r="I207" s="183"/>
      <c r="J207" s="183"/>
      <c r="K207" s="506"/>
      <c r="L207" s="254"/>
      <c r="M207" s="221"/>
      <c r="N207" s="221"/>
      <c r="O207" s="823"/>
      <c r="P207" s="254"/>
      <c r="Q207" s="221"/>
      <c r="R207" s="221"/>
      <c r="S207" s="823"/>
      <c r="T207" s="234"/>
      <c r="U207" s="172"/>
      <c r="V207" s="172"/>
      <c r="W207" s="236"/>
      <c r="X207" s="14" t="s">
        <v>48</v>
      </c>
      <c r="Y207" s="23"/>
      <c r="Z207" s="914"/>
      <c r="AA207" s="924"/>
      <c r="AB207" s="893"/>
      <c r="AC207" s="946">
        <v>16741.989999999998</v>
      </c>
      <c r="AD207" s="946">
        <v>16741.989999999998</v>
      </c>
      <c r="AE207" s="975">
        <v>15000</v>
      </c>
      <c r="AF207" s="893"/>
      <c r="AG207" s="864"/>
      <c r="AH207" s="745"/>
      <c r="AI207" s="727">
        <f t="shared" ref="AI207:AI225" si="55">AB207+AD207+AF207+AH207</f>
        <v>16741.989999999998</v>
      </c>
      <c r="AJ207" s="728">
        <f t="shared" ref="AJ207:AJ225" si="56">AA207+AC207+AE207+AG207</f>
        <v>31741.989999999998</v>
      </c>
      <c r="AK207" s="694"/>
      <c r="AL207" s="688">
        <f t="shared" si="54"/>
        <v>31741.989999999998</v>
      </c>
      <c r="AM207" s="24"/>
      <c r="AO207" s="1418"/>
    </row>
    <row r="208" spans="1:41" s="4" customFormat="1" ht="26" x14ac:dyDescent="0.35">
      <c r="A208" s="1457"/>
      <c r="B208" s="1455"/>
      <c r="C208" s="1424"/>
      <c r="D208" s="1424"/>
      <c r="E208" s="110"/>
      <c r="F208" s="110"/>
      <c r="G208" s="1447"/>
      <c r="H208" s="245"/>
      <c r="I208" s="183"/>
      <c r="J208" s="183"/>
      <c r="K208" s="506"/>
      <c r="L208" s="256"/>
      <c r="M208" s="184"/>
      <c r="N208" s="184"/>
      <c r="O208" s="665"/>
      <c r="P208" s="245"/>
      <c r="Q208" s="183"/>
      <c r="R208" s="183"/>
      <c r="S208" s="491"/>
      <c r="T208" s="234"/>
      <c r="U208" s="172"/>
      <c r="V208" s="172"/>
      <c r="W208" s="236"/>
      <c r="X208" s="14" t="s">
        <v>49</v>
      </c>
      <c r="Y208" s="23"/>
      <c r="Z208" s="914"/>
      <c r="AA208" s="893"/>
      <c r="AB208" s="893"/>
      <c r="AC208" s="946"/>
      <c r="AD208" s="994"/>
      <c r="AE208" s="975"/>
      <c r="AF208" s="893"/>
      <c r="AG208" s="860"/>
      <c r="AH208" s="745"/>
      <c r="AI208" s="727">
        <f t="shared" si="55"/>
        <v>0</v>
      </c>
      <c r="AJ208" s="728">
        <f t="shared" si="56"/>
        <v>0</v>
      </c>
      <c r="AK208" s="694"/>
      <c r="AL208" s="688">
        <f t="shared" si="54"/>
        <v>0</v>
      </c>
      <c r="AM208" s="24"/>
      <c r="AO208" s="1418"/>
    </row>
    <row r="209" spans="1:41" s="4" customFormat="1" x14ac:dyDescent="0.35">
      <c r="A209" s="1457"/>
      <c r="B209" s="1455"/>
      <c r="C209" s="1424"/>
      <c r="D209" s="1424"/>
      <c r="E209" s="110"/>
      <c r="F209" s="110"/>
      <c r="G209" s="1447"/>
      <c r="H209" s="245"/>
      <c r="I209" s="183"/>
      <c r="J209" s="183"/>
      <c r="K209" s="506"/>
      <c r="L209" s="254"/>
      <c r="M209" s="221"/>
      <c r="N209" s="221"/>
      <c r="O209" s="823"/>
      <c r="P209" s="245"/>
      <c r="Q209" s="183"/>
      <c r="R209" s="183"/>
      <c r="S209" s="491"/>
      <c r="T209" s="234"/>
      <c r="U209" s="172"/>
      <c r="V209" s="172"/>
      <c r="W209" s="236"/>
      <c r="X209" s="14" t="s">
        <v>50</v>
      </c>
      <c r="Y209" s="23"/>
      <c r="Z209" s="914"/>
      <c r="AA209" s="924"/>
      <c r="AB209" s="893"/>
      <c r="AC209" s="946">
        <v>8705.31</v>
      </c>
      <c r="AD209" s="946">
        <v>8705.31</v>
      </c>
      <c r="AE209" s="975"/>
      <c r="AF209" s="893"/>
      <c r="AG209" s="860"/>
      <c r="AH209" s="745"/>
      <c r="AI209" s="727">
        <f t="shared" si="55"/>
        <v>8705.31</v>
      </c>
      <c r="AJ209" s="728">
        <f t="shared" si="56"/>
        <v>8705.31</v>
      </c>
      <c r="AK209" s="694"/>
      <c r="AL209" s="688">
        <f t="shared" si="54"/>
        <v>8705.31</v>
      </c>
      <c r="AM209" s="24"/>
      <c r="AO209" s="1418"/>
    </row>
    <row r="210" spans="1:41" s="4" customFormat="1" x14ac:dyDescent="0.35">
      <c r="A210" s="1457"/>
      <c r="B210" s="1455"/>
      <c r="C210" s="1424"/>
      <c r="D210" s="1424"/>
      <c r="E210" s="110"/>
      <c r="F210" s="110"/>
      <c r="G210" s="1447"/>
      <c r="H210" s="245"/>
      <c r="I210" s="183"/>
      <c r="J210" s="183"/>
      <c r="K210" s="506"/>
      <c r="L210" s="254"/>
      <c r="M210" s="221"/>
      <c r="N210" s="221"/>
      <c r="O210" s="823"/>
      <c r="P210" s="245"/>
      <c r="Q210" s="183"/>
      <c r="R210" s="183"/>
      <c r="S210" s="491"/>
      <c r="T210" s="234"/>
      <c r="U210" s="172"/>
      <c r="V210" s="172"/>
      <c r="W210" s="236"/>
      <c r="X210" s="14" t="s">
        <v>51</v>
      </c>
      <c r="Y210" s="23"/>
      <c r="Z210" s="914"/>
      <c r="AA210" s="893"/>
      <c r="AB210" s="893"/>
      <c r="AC210" s="946">
        <v>1674.46</v>
      </c>
      <c r="AD210" s="946">
        <v>1674.46</v>
      </c>
      <c r="AE210" s="975"/>
      <c r="AF210" s="893"/>
      <c r="AG210" s="860"/>
      <c r="AH210" s="745"/>
      <c r="AI210" s="727">
        <f t="shared" si="55"/>
        <v>1674.46</v>
      </c>
      <c r="AJ210" s="728">
        <f t="shared" si="56"/>
        <v>1674.46</v>
      </c>
      <c r="AK210" s="694"/>
      <c r="AL210" s="688">
        <f t="shared" si="54"/>
        <v>1674.46</v>
      </c>
      <c r="AM210" s="24"/>
      <c r="AO210" s="1418"/>
    </row>
    <row r="211" spans="1:41" s="4" customFormat="1" x14ac:dyDescent="0.35">
      <c r="A211" s="1457"/>
      <c r="B211" s="1455"/>
      <c r="C211" s="1424"/>
      <c r="D211" s="1424"/>
      <c r="E211" s="110"/>
      <c r="F211" s="110"/>
      <c r="G211" s="1447"/>
      <c r="H211" s="245"/>
      <c r="I211" s="183"/>
      <c r="J211" s="183"/>
      <c r="K211" s="506"/>
      <c r="L211" s="256"/>
      <c r="M211" s="184"/>
      <c r="N211" s="184"/>
      <c r="O211" s="665"/>
      <c r="P211" s="245"/>
      <c r="Q211" s="183"/>
      <c r="R211" s="183"/>
      <c r="S211" s="491"/>
      <c r="T211" s="234"/>
      <c r="U211" s="172"/>
      <c r="V211" s="172"/>
      <c r="W211" s="236"/>
      <c r="X211" s="14" t="s">
        <v>52</v>
      </c>
      <c r="Y211" s="23"/>
      <c r="Z211" s="914"/>
      <c r="AA211" s="893"/>
      <c r="AB211" s="893"/>
      <c r="AC211" s="946"/>
      <c r="AD211" s="994"/>
      <c r="AE211" s="975"/>
      <c r="AF211" s="893"/>
      <c r="AG211" s="860"/>
      <c r="AH211" s="745"/>
      <c r="AI211" s="727">
        <f t="shared" si="55"/>
        <v>0</v>
      </c>
      <c r="AJ211" s="728">
        <f t="shared" si="56"/>
        <v>0</v>
      </c>
      <c r="AK211" s="694"/>
      <c r="AL211" s="688">
        <f t="shared" si="54"/>
        <v>0</v>
      </c>
      <c r="AM211" s="24"/>
      <c r="AO211" s="1418"/>
    </row>
    <row r="212" spans="1:41" s="4" customFormat="1" ht="16" thickBot="1" x14ac:dyDescent="0.4">
      <c r="A212" s="1457"/>
      <c r="B212" s="1456"/>
      <c r="C212" s="1424"/>
      <c r="D212" s="1424"/>
      <c r="E212" s="110"/>
      <c r="F212" s="110"/>
      <c r="G212" s="1448"/>
      <c r="H212" s="245"/>
      <c r="I212" s="183"/>
      <c r="J212" s="183"/>
      <c r="K212" s="506"/>
      <c r="L212" s="256"/>
      <c r="M212" s="184"/>
      <c r="N212" s="184"/>
      <c r="O212" s="665"/>
      <c r="P212" s="245"/>
      <c r="Q212" s="183"/>
      <c r="R212" s="183"/>
      <c r="S212" s="491"/>
      <c r="T212" s="234"/>
      <c r="U212" s="172"/>
      <c r="V212" s="172"/>
      <c r="W212" s="236"/>
      <c r="X212" s="834" t="s">
        <v>53</v>
      </c>
      <c r="Y212" s="271"/>
      <c r="Z212" s="917"/>
      <c r="AA212" s="896"/>
      <c r="AB212" s="896"/>
      <c r="AC212" s="930"/>
      <c r="AD212" s="997"/>
      <c r="AE212" s="976"/>
      <c r="AF212" s="896"/>
      <c r="AG212" s="863"/>
      <c r="AH212" s="750"/>
      <c r="AI212" s="727">
        <f t="shared" si="55"/>
        <v>0</v>
      </c>
      <c r="AJ212" s="728">
        <f t="shared" si="56"/>
        <v>0</v>
      </c>
      <c r="AK212" s="695"/>
      <c r="AL212" s="691">
        <f t="shared" si="54"/>
        <v>0</v>
      </c>
      <c r="AM212" s="24"/>
      <c r="AO212" s="1418"/>
    </row>
    <row r="213" spans="1:41" s="4" customFormat="1" x14ac:dyDescent="0.35">
      <c r="A213" s="1457"/>
      <c r="B213" s="1454" t="s">
        <v>92</v>
      </c>
      <c r="C213" s="1424"/>
      <c r="D213" s="1424"/>
      <c r="E213" s="110"/>
      <c r="F213" s="110"/>
      <c r="G213" s="1446" t="s">
        <v>10</v>
      </c>
      <c r="H213" s="245"/>
      <c r="I213" s="183"/>
      <c r="J213" s="183"/>
      <c r="K213" s="506"/>
      <c r="L213" s="794"/>
      <c r="M213" s="379"/>
      <c r="N213" s="379"/>
      <c r="O213" s="824"/>
      <c r="P213" s="254"/>
      <c r="Q213" s="221"/>
      <c r="R213" s="221"/>
      <c r="S213" s="823"/>
      <c r="T213" s="234"/>
      <c r="U213" s="172"/>
      <c r="V213" s="172"/>
      <c r="W213" s="236"/>
      <c r="X213" s="833" t="s">
        <v>47</v>
      </c>
      <c r="Y213" s="505"/>
      <c r="Z213" s="916"/>
      <c r="AA213" s="925"/>
      <c r="AB213" s="895"/>
      <c r="AC213" s="946">
        <v>3179.6800000000003</v>
      </c>
      <c r="AD213" s="946">
        <v>3179.6800000000003</v>
      </c>
      <c r="AE213" s="983">
        <v>4600</v>
      </c>
      <c r="AF213" s="895"/>
      <c r="AG213" s="862"/>
      <c r="AH213" s="749"/>
      <c r="AI213" s="727">
        <f t="shared" si="55"/>
        <v>3179.6800000000003</v>
      </c>
      <c r="AJ213" s="728">
        <f t="shared" si="56"/>
        <v>7779.68</v>
      </c>
      <c r="AK213" s="693"/>
      <c r="AL213" s="685">
        <f t="shared" si="54"/>
        <v>7779.68</v>
      </c>
      <c r="AM213" s="24"/>
      <c r="AO213" s="1418"/>
    </row>
    <row r="214" spans="1:41" s="4" customFormat="1" x14ac:dyDescent="0.35">
      <c r="A214" s="1457"/>
      <c r="B214" s="1455"/>
      <c r="C214" s="1424"/>
      <c r="D214" s="1424"/>
      <c r="E214" s="110"/>
      <c r="F214" s="110"/>
      <c r="G214" s="1447"/>
      <c r="H214" s="245"/>
      <c r="I214" s="183"/>
      <c r="J214" s="183"/>
      <c r="K214" s="506"/>
      <c r="L214" s="794"/>
      <c r="M214" s="379"/>
      <c r="N214" s="379"/>
      <c r="O214" s="665"/>
      <c r="P214" s="245"/>
      <c r="Q214" s="183"/>
      <c r="R214" s="183"/>
      <c r="S214" s="491"/>
      <c r="T214" s="234"/>
      <c r="U214" s="172"/>
      <c r="V214" s="172"/>
      <c r="W214" s="236"/>
      <c r="X214" s="14" t="s">
        <v>48</v>
      </c>
      <c r="Y214" s="23"/>
      <c r="Z214" s="914"/>
      <c r="AA214" s="924"/>
      <c r="AB214" s="893"/>
      <c r="AC214" s="407">
        <v>5727.6</v>
      </c>
      <c r="AD214" s="407">
        <v>5727.6</v>
      </c>
      <c r="AE214" s="975"/>
      <c r="AF214" s="893"/>
      <c r="AG214" s="860"/>
      <c r="AH214" s="745"/>
      <c r="AI214" s="727">
        <f t="shared" si="55"/>
        <v>5727.6</v>
      </c>
      <c r="AJ214" s="728">
        <f t="shared" si="56"/>
        <v>5727.6</v>
      </c>
      <c r="AK214" s="694"/>
      <c r="AL214" s="688">
        <f t="shared" si="54"/>
        <v>5727.6</v>
      </c>
      <c r="AM214" s="24"/>
      <c r="AO214" s="1418"/>
    </row>
    <row r="215" spans="1:41" s="4" customFormat="1" ht="26" x14ac:dyDescent="0.35">
      <c r="A215" s="1457"/>
      <c r="B215" s="1455"/>
      <c r="C215" s="1424"/>
      <c r="D215" s="1424"/>
      <c r="E215" s="110"/>
      <c r="F215" s="110"/>
      <c r="G215" s="1447"/>
      <c r="H215" s="245"/>
      <c r="I215" s="183"/>
      <c r="J215" s="183"/>
      <c r="K215" s="506"/>
      <c r="L215" s="256"/>
      <c r="M215" s="184"/>
      <c r="N215" s="184"/>
      <c r="O215" s="665"/>
      <c r="P215" s="245"/>
      <c r="Q215" s="183"/>
      <c r="R215" s="183"/>
      <c r="S215" s="491"/>
      <c r="T215" s="234"/>
      <c r="U215" s="172"/>
      <c r="V215" s="172"/>
      <c r="W215" s="236"/>
      <c r="X215" s="14" t="s">
        <v>49</v>
      </c>
      <c r="Y215" s="23"/>
      <c r="Z215" s="914"/>
      <c r="AA215" s="924"/>
      <c r="AB215" s="893"/>
      <c r="AC215" s="407"/>
      <c r="AD215" s="417"/>
      <c r="AE215" s="975"/>
      <c r="AF215" s="893"/>
      <c r="AG215" s="860"/>
      <c r="AH215" s="745"/>
      <c r="AI215" s="727">
        <f t="shared" si="55"/>
        <v>0</v>
      </c>
      <c r="AJ215" s="728">
        <f t="shared" si="56"/>
        <v>0</v>
      </c>
      <c r="AK215" s="694"/>
      <c r="AL215" s="688">
        <f t="shared" si="54"/>
        <v>0</v>
      </c>
      <c r="AM215" s="24"/>
      <c r="AO215" s="1418"/>
    </row>
    <row r="216" spans="1:41" s="4" customFormat="1" x14ac:dyDescent="0.35">
      <c r="A216" s="1457"/>
      <c r="B216" s="1455"/>
      <c r="C216" s="1424"/>
      <c r="D216" s="1424"/>
      <c r="E216" s="110"/>
      <c r="F216" s="110"/>
      <c r="G216" s="1447"/>
      <c r="H216" s="245"/>
      <c r="I216" s="183"/>
      <c r="J216" s="183"/>
      <c r="K216" s="506"/>
      <c r="L216" s="256"/>
      <c r="M216" s="184"/>
      <c r="N216" s="184"/>
      <c r="O216" s="665"/>
      <c r="P216" s="245"/>
      <c r="Q216" s="183"/>
      <c r="R216" s="183"/>
      <c r="S216" s="491"/>
      <c r="T216" s="234"/>
      <c r="U216" s="172"/>
      <c r="V216" s="172"/>
      <c r="W216" s="236"/>
      <c r="X216" s="14" t="s">
        <v>50</v>
      </c>
      <c r="Y216" s="23"/>
      <c r="Z216" s="914"/>
      <c r="AA216" s="924"/>
      <c r="AB216" s="893"/>
      <c r="AC216" s="407"/>
      <c r="AD216" s="407"/>
      <c r="AE216" s="975"/>
      <c r="AF216" s="893"/>
      <c r="AG216" s="860"/>
      <c r="AH216" s="745"/>
      <c r="AI216" s="727">
        <f t="shared" si="55"/>
        <v>0</v>
      </c>
      <c r="AJ216" s="728">
        <f t="shared" si="56"/>
        <v>0</v>
      </c>
      <c r="AK216" s="694"/>
      <c r="AL216" s="688">
        <f t="shared" si="54"/>
        <v>0</v>
      </c>
      <c r="AM216" s="24"/>
      <c r="AO216" s="1418"/>
    </row>
    <row r="217" spans="1:41" s="4" customFormat="1" x14ac:dyDescent="0.35">
      <c r="A217" s="1457"/>
      <c r="B217" s="1455"/>
      <c r="C217" s="1424"/>
      <c r="D217" s="1424"/>
      <c r="E217" s="110"/>
      <c r="F217" s="110"/>
      <c r="G217" s="1447"/>
      <c r="H217" s="245"/>
      <c r="I217" s="183"/>
      <c r="J217" s="183"/>
      <c r="K217" s="506"/>
      <c r="L217" s="254"/>
      <c r="M217" s="221"/>
      <c r="N217" s="221"/>
      <c r="O217" s="823"/>
      <c r="P217" s="245"/>
      <c r="Q217" s="183"/>
      <c r="R217" s="183"/>
      <c r="S217" s="491"/>
      <c r="T217" s="234"/>
      <c r="U217" s="172"/>
      <c r="V217" s="172"/>
      <c r="W217" s="236"/>
      <c r="X217" s="14" t="s">
        <v>51</v>
      </c>
      <c r="Y217" s="23"/>
      <c r="Z217" s="914"/>
      <c r="AA217" s="893"/>
      <c r="AB217" s="893"/>
      <c r="AC217" s="407">
        <v>5000</v>
      </c>
      <c r="AD217" s="1195">
        <v>5000</v>
      </c>
      <c r="AE217" s="975"/>
      <c r="AF217" s="893"/>
      <c r="AG217" s="860"/>
      <c r="AH217" s="745"/>
      <c r="AI217" s="727">
        <f t="shared" si="55"/>
        <v>5000</v>
      </c>
      <c r="AJ217" s="728">
        <f t="shared" si="56"/>
        <v>5000</v>
      </c>
      <c r="AK217" s="694"/>
      <c r="AL217" s="688">
        <f t="shared" si="54"/>
        <v>5000</v>
      </c>
      <c r="AM217" s="24"/>
      <c r="AO217" s="1418"/>
    </row>
    <row r="218" spans="1:41" s="4" customFormat="1" x14ac:dyDescent="0.35">
      <c r="A218" s="1457"/>
      <c r="B218" s="1455"/>
      <c r="C218" s="1424"/>
      <c r="D218" s="1424"/>
      <c r="E218" s="110"/>
      <c r="F218" s="110"/>
      <c r="G218" s="1447"/>
      <c r="H218" s="245"/>
      <c r="I218" s="183"/>
      <c r="J218" s="183"/>
      <c r="K218" s="506"/>
      <c r="L218" s="256"/>
      <c r="M218" s="184"/>
      <c r="N218" s="184"/>
      <c r="O218" s="665"/>
      <c r="P218" s="245"/>
      <c r="Q218" s="183"/>
      <c r="R218" s="183"/>
      <c r="S218" s="491"/>
      <c r="T218" s="234"/>
      <c r="U218" s="172"/>
      <c r="V218" s="172"/>
      <c r="W218" s="236"/>
      <c r="X218" s="14" t="s">
        <v>52</v>
      </c>
      <c r="Y218" s="23"/>
      <c r="Z218" s="914"/>
      <c r="AA218" s="893"/>
      <c r="AB218" s="893"/>
      <c r="AC218" s="946"/>
      <c r="AD218" s="994"/>
      <c r="AE218" s="975"/>
      <c r="AF218" s="893"/>
      <c r="AG218" s="860"/>
      <c r="AH218" s="745"/>
      <c r="AI218" s="727">
        <f t="shared" si="55"/>
        <v>0</v>
      </c>
      <c r="AJ218" s="728">
        <f t="shared" si="56"/>
        <v>0</v>
      </c>
      <c r="AK218" s="694"/>
      <c r="AL218" s="688">
        <f t="shared" si="54"/>
        <v>0</v>
      </c>
      <c r="AM218" s="24"/>
      <c r="AO218" s="1418"/>
    </row>
    <row r="219" spans="1:41" s="4" customFormat="1" ht="16" thickBot="1" x14ac:dyDescent="0.4">
      <c r="A219" s="1457"/>
      <c r="B219" s="1456"/>
      <c r="C219" s="1424"/>
      <c r="D219" s="1424"/>
      <c r="E219" s="110"/>
      <c r="F219" s="110"/>
      <c r="G219" s="1448"/>
      <c r="H219" s="245"/>
      <c r="I219" s="183"/>
      <c r="J219" s="183"/>
      <c r="K219" s="506"/>
      <c r="L219" s="256"/>
      <c r="M219" s="184"/>
      <c r="N219" s="184"/>
      <c r="O219" s="665"/>
      <c r="P219" s="245"/>
      <c r="Q219" s="183"/>
      <c r="R219" s="183"/>
      <c r="S219" s="491"/>
      <c r="T219" s="234"/>
      <c r="U219" s="172"/>
      <c r="V219" s="172"/>
      <c r="W219" s="236"/>
      <c r="X219" s="834" t="s">
        <v>53</v>
      </c>
      <c r="Y219" s="271"/>
      <c r="Z219" s="917"/>
      <c r="AA219" s="896"/>
      <c r="AB219" s="896"/>
      <c r="AC219" s="930"/>
      <c r="AD219" s="997"/>
      <c r="AE219" s="976"/>
      <c r="AF219" s="896"/>
      <c r="AG219" s="863"/>
      <c r="AH219" s="750"/>
      <c r="AI219" s="727">
        <f t="shared" si="55"/>
        <v>0</v>
      </c>
      <c r="AJ219" s="728">
        <f t="shared" si="56"/>
        <v>0</v>
      </c>
      <c r="AK219" s="695"/>
      <c r="AL219" s="691">
        <f t="shared" si="54"/>
        <v>0</v>
      </c>
      <c r="AM219" s="24"/>
      <c r="AO219" s="1418"/>
    </row>
    <row r="220" spans="1:41" s="4" customFormat="1" x14ac:dyDescent="0.35">
      <c r="A220" s="1457"/>
      <c r="B220" s="1454" t="s">
        <v>93</v>
      </c>
      <c r="C220" s="1424"/>
      <c r="D220" s="1424"/>
      <c r="E220" s="110"/>
      <c r="F220" s="110"/>
      <c r="G220" s="1446" t="s">
        <v>10</v>
      </c>
      <c r="H220" s="245"/>
      <c r="I220" s="183"/>
      <c r="J220" s="183"/>
      <c r="K220" s="506"/>
      <c r="L220" s="794"/>
      <c r="M220" s="379"/>
      <c r="N220" s="379"/>
      <c r="O220" s="824"/>
      <c r="P220" s="254"/>
      <c r="Q220" s="221"/>
      <c r="R220" s="221"/>
      <c r="S220" s="823"/>
      <c r="T220" s="234"/>
      <c r="U220" s="172"/>
      <c r="V220" s="172"/>
      <c r="W220" s="236"/>
      <c r="X220" s="833" t="s">
        <v>47</v>
      </c>
      <c r="Y220" s="505"/>
      <c r="Z220" s="916"/>
      <c r="AA220" s="925"/>
      <c r="AB220" s="895"/>
      <c r="AC220" s="949"/>
      <c r="AD220" s="986"/>
      <c r="AE220" s="983">
        <v>4500</v>
      </c>
      <c r="AF220" s="895"/>
      <c r="AG220" s="862"/>
      <c r="AH220" s="749"/>
      <c r="AI220" s="727">
        <f t="shared" si="55"/>
        <v>0</v>
      </c>
      <c r="AJ220" s="728">
        <f t="shared" si="56"/>
        <v>4500</v>
      </c>
      <c r="AK220" s="693"/>
      <c r="AL220" s="685">
        <f t="shared" si="54"/>
        <v>4500</v>
      </c>
      <c r="AM220" s="24"/>
      <c r="AO220" s="1418"/>
    </row>
    <row r="221" spans="1:41" s="4" customFormat="1" x14ac:dyDescent="0.35">
      <c r="A221" s="1457"/>
      <c r="B221" s="1455"/>
      <c r="C221" s="1424"/>
      <c r="D221" s="1424"/>
      <c r="E221" s="110"/>
      <c r="F221" s="110"/>
      <c r="G221" s="1447"/>
      <c r="H221" s="245"/>
      <c r="I221" s="183"/>
      <c r="J221" s="183"/>
      <c r="K221" s="506"/>
      <c r="L221" s="794"/>
      <c r="M221" s="379"/>
      <c r="N221" s="379"/>
      <c r="O221" s="665"/>
      <c r="P221" s="245"/>
      <c r="Q221" s="183"/>
      <c r="R221" s="183"/>
      <c r="S221" s="491"/>
      <c r="T221" s="234"/>
      <c r="U221" s="172"/>
      <c r="V221" s="172"/>
      <c r="W221" s="236"/>
      <c r="X221" s="14" t="s">
        <v>48</v>
      </c>
      <c r="Y221" s="23"/>
      <c r="Z221" s="914"/>
      <c r="AA221" s="924"/>
      <c r="AB221" s="893"/>
      <c r="AC221" s="946"/>
      <c r="AD221" s="994"/>
      <c r="AE221" s="975"/>
      <c r="AF221" s="893"/>
      <c r="AG221" s="860"/>
      <c r="AH221" s="745"/>
      <c r="AI221" s="727">
        <f t="shared" si="55"/>
        <v>0</v>
      </c>
      <c r="AJ221" s="728">
        <f t="shared" si="56"/>
        <v>0</v>
      </c>
      <c r="AK221" s="694"/>
      <c r="AL221" s="688">
        <f t="shared" si="54"/>
        <v>0</v>
      </c>
      <c r="AM221" s="24"/>
      <c r="AO221" s="1418"/>
    </row>
    <row r="222" spans="1:41" s="4" customFormat="1" ht="26" x14ac:dyDescent="0.35">
      <c r="A222" s="1457"/>
      <c r="B222" s="1455"/>
      <c r="C222" s="1424"/>
      <c r="D222" s="1424"/>
      <c r="E222" s="110"/>
      <c r="F222" s="110"/>
      <c r="G222" s="1447"/>
      <c r="H222" s="245"/>
      <c r="I222" s="183"/>
      <c r="J222" s="183"/>
      <c r="K222" s="506"/>
      <c r="L222" s="256"/>
      <c r="M222" s="184"/>
      <c r="N222" s="184"/>
      <c r="O222" s="665"/>
      <c r="P222" s="245"/>
      <c r="Q222" s="183"/>
      <c r="R222" s="183"/>
      <c r="S222" s="491"/>
      <c r="T222" s="234"/>
      <c r="U222" s="172"/>
      <c r="V222" s="172"/>
      <c r="W222" s="236"/>
      <c r="X222" s="14" t="s">
        <v>49</v>
      </c>
      <c r="Y222" s="23"/>
      <c r="Z222" s="914"/>
      <c r="AA222" s="924"/>
      <c r="AB222" s="893"/>
      <c r="AC222" s="946"/>
      <c r="AD222" s="994"/>
      <c r="AE222" s="975"/>
      <c r="AF222" s="893"/>
      <c r="AG222" s="860"/>
      <c r="AH222" s="745"/>
      <c r="AI222" s="727">
        <f t="shared" si="55"/>
        <v>0</v>
      </c>
      <c r="AJ222" s="728">
        <f t="shared" si="56"/>
        <v>0</v>
      </c>
      <c r="AK222" s="694"/>
      <c r="AL222" s="688">
        <f t="shared" si="54"/>
        <v>0</v>
      </c>
      <c r="AM222" s="24"/>
      <c r="AO222" s="1418"/>
    </row>
    <row r="223" spans="1:41" s="4" customFormat="1" x14ac:dyDescent="0.35">
      <c r="A223" s="1457"/>
      <c r="B223" s="1455"/>
      <c r="C223" s="1424"/>
      <c r="D223" s="1424"/>
      <c r="E223" s="110"/>
      <c r="F223" s="110"/>
      <c r="G223" s="1447"/>
      <c r="H223" s="245"/>
      <c r="I223" s="183"/>
      <c r="J223" s="183"/>
      <c r="K223" s="506"/>
      <c r="L223" s="254"/>
      <c r="M223" s="221"/>
      <c r="N223" s="221"/>
      <c r="O223" s="823"/>
      <c r="P223" s="245"/>
      <c r="Q223" s="183"/>
      <c r="R223" s="183"/>
      <c r="S223" s="491"/>
      <c r="T223" s="234"/>
      <c r="U223" s="172"/>
      <c r="V223" s="172"/>
      <c r="W223" s="236"/>
      <c r="X223" s="14" t="s">
        <v>50</v>
      </c>
      <c r="Y223" s="23"/>
      <c r="Z223" s="914"/>
      <c r="AA223" s="924"/>
      <c r="AB223" s="893"/>
      <c r="AC223" s="946"/>
      <c r="AD223" s="946"/>
      <c r="AE223" s="975"/>
      <c r="AF223" s="893"/>
      <c r="AG223" s="860"/>
      <c r="AH223" s="745"/>
      <c r="AI223" s="727">
        <f t="shared" si="55"/>
        <v>0</v>
      </c>
      <c r="AJ223" s="728">
        <f t="shared" si="56"/>
        <v>0</v>
      </c>
      <c r="AK223" s="694"/>
      <c r="AL223" s="688">
        <f t="shared" si="54"/>
        <v>0</v>
      </c>
      <c r="AM223" s="24"/>
      <c r="AO223" s="1418"/>
    </row>
    <row r="224" spans="1:41" s="4" customFormat="1" x14ac:dyDescent="0.35">
      <c r="A224" s="1457"/>
      <c r="B224" s="1455"/>
      <c r="C224" s="1424"/>
      <c r="D224" s="1424"/>
      <c r="E224" s="110"/>
      <c r="F224" s="110"/>
      <c r="G224" s="1447"/>
      <c r="H224" s="245"/>
      <c r="I224" s="183"/>
      <c r="J224" s="183"/>
      <c r="K224" s="506"/>
      <c r="L224" s="794"/>
      <c r="M224" s="379"/>
      <c r="N224" s="379"/>
      <c r="O224" s="824"/>
      <c r="P224" s="245"/>
      <c r="Q224" s="183"/>
      <c r="R224" s="183"/>
      <c r="S224" s="491"/>
      <c r="T224" s="234"/>
      <c r="U224" s="172"/>
      <c r="V224" s="172"/>
      <c r="W224" s="236"/>
      <c r="X224" s="14" t="s">
        <v>51</v>
      </c>
      <c r="Y224" s="23"/>
      <c r="Z224" s="914"/>
      <c r="AA224" s="893"/>
      <c r="AB224" s="893"/>
      <c r="AC224" s="946"/>
      <c r="AD224" s="994"/>
      <c r="AE224" s="975"/>
      <c r="AF224" s="893"/>
      <c r="AG224" s="860"/>
      <c r="AH224" s="745"/>
      <c r="AI224" s="727">
        <f t="shared" si="55"/>
        <v>0</v>
      </c>
      <c r="AJ224" s="728">
        <f t="shared" si="56"/>
        <v>0</v>
      </c>
      <c r="AK224" s="694"/>
      <c r="AL224" s="688">
        <f t="shared" si="54"/>
        <v>0</v>
      </c>
      <c r="AM224" s="24"/>
      <c r="AO224" s="1418"/>
    </row>
    <row r="225" spans="1:41" s="4" customFormat="1" x14ac:dyDescent="0.35">
      <c r="A225" s="1457"/>
      <c r="B225" s="1455"/>
      <c r="C225" s="1424"/>
      <c r="D225" s="1424"/>
      <c r="E225" s="110"/>
      <c r="F225" s="110"/>
      <c r="G225" s="1447"/>
      <c r="H225" s="245"/>
      <c r="I225" s="183"/>
      <c r="J225" s="183"/>
      <c r="K225" s="506"/>
      <c r="L225" s="256"/>
      <c r="M225" s="184"/>
      <c r="N225" s="184"/>
      <c r="O225" s="665"/>
      <c r="P225" s="245"/>
      <c r="Q225" s="183"/>
      <c r="R225" s="183"/>
      <c r="S225" s="491"/>
      <c r="T225" s="234"/>
      <c r="U225" s="172"/>
      <c r="V225" s="172"/>
      <c r="W225" s="236"/>
      <c r="X225" s="14" t="s">
        <v>52</v>
      </c>
      <c r="Y225" s="23"/>
      <c r="Z225" s="914"/>
      <c r="AA225" s="893"/>
      <c r="AB225" s="893"/>
      <c r="AC225" s="946"/>
      <c r="AD225" s="994"/>
      <c r="AE225" s="975"/>
      <c r="AF225" s="893"/>
      <c r="AG225" s="860"/>
      <c r="AH225" s="745"/>
      <c r="AI225" s="727">
        <f t="shared" si="55"/>
        <v>0</v>
      </c>
      <c r="AJ225" s="728">
        <f t="shared" si="56"/>
        <v>0</v>
      </c>
      <c r="AK225" s="694"/>
      <c r="AL225" s="688">
        <f t="shared" si="54"/>
        <v>0</v>
      </c>
      <c r="AM225" s="24"/>
      <c r="AO225" s="1418"/>
    </row>
    <row r="226" spans="1:41" s="4" customFormat="1" ht="16" thickBot="1" x14ac:dyDescent="0.4">
      <c r="A226" s="1457"/>
      <c r="B226" s="1456"/>
      <c r="C226" s="1424"/>
      <c r="D226" s="1424"/>
      <c r="E226" s="110"/>
      <c r="F226" s="110"/>
      <c r="G226" s="1448"/>
      <c r="H226" s="245"/>
      <c r="I226" s="183"/>
      <c r="J226" s="183"/>
      <c r="K226" s="506"/>
      <c r="L226" s="256"/>
      <c r="M226" s="184"/>
      <c r="N226" s="184"/>
      <c r="O226" s="665"/>
      <c r="P226" s="245"/>
      <c r="Q226" s="183"/>
      <c r="R226" s="183"/>
      <c r="S226" s="491"/>
      <c r="T226" s="234"/>
      <c r="U226" s="172"/>
      <c r="V226" s="172"/>
      <c r="W226" s="236"/>
      <c r="X226" s="834" t="s">
        <v>53</v>
      </c>
      <c r="Y226" s="271"/>
      <c r="Z226" s="917"/>
      <c r="AA226" s="896"/>
      <c r="AB226" s="896"/>
      <c r="AC226" s="930"/>
      <c r="AD226" s="997"/>
      <c r="AE226" s="976"/>
      <c r="AF226" s="896"/>
      <c r="AG226" s="863"/>
      <c r="AH226" s="750"/>
      <c r="AI226" s="727">
        <f t="shared" ref="AI226:AI240" si="57">AB226+AD226+AF226+AH226</f>
        <v>0</v>
      </c>
      <c r="AJ226" s="728">
        <f t="shared" ref="AJ226:AJ240" si="58">AA226+AC226+AE226+AG226</f>
        <v>0</v>
      </c>
      <c r="AK226" s="695"/>
      <c r="AL226" s="691">
        <f t="shared" si="54"/>
        <v>0</v>
      </c>
      <c r="AM226" s="24"/>
      <c r="AO226" s="1418"/>
    </row>
    <row r="227" spans="1:41" s="4" customFormat="1" x14ac:dyDescent="0.35">
      <c r="A227" s="1457"/>
      <c r="B227" s="1454" t="s">
        <v>94</v>
      </c>
      <c r="C227" s="1424"/>
      <c r="D227" s="1424"/>
      <c r="E227" s="110"/>
      <c r="F227" s="110"/>
      <c r="G227" s="1446" t="s">
        <v>10</v>
      </c>
      <c r="H227" s="245"/>
      <c r="I227" s="183"/>
      <c r="J227" s="183"/>
      <c r="K227" s="506"/>
      <c r="L227" s="256"/>
      <c r="M227" s="184"/>
      <c r="N227" s="184"/>
      <c r="O227" s="665"/>
      <c r="P227" s="618"/>
      <c r="Q227" s="378"/>
      <c r="R227" s="183"/>
      <c r="S227" s="491"/>
      <c r="T227" s="234"/>
      <c r="U227" s="172"/>
      <c r="V227" s="172"/>
      <c r="W227" s="236"/>
      <c r="X227" s="833" t="s">
        <v>47</v>
      </c>
      <c r="Y227" s="505"/>
      <c r="Z227" s="916"/>
      <c r="AA227" s="925"/>
      <c r="AB227" s="895"/>
      <c r="AC227" s="949"/>
      <c r="AD227" s="996"/>
      <c r="AE227" s="983"/>
      <c r="AF227" s="895"/>
      <c r="AG227" s="862"/>
      <c r="AH227" s="749"/>
      <c r="AI227" s="727">
        <f t="shared" si="57"/>
        <v>0</v>
      </c>
      <c r="AJ227" s="728">
        <f t="shared" si="58"/>
        <v>0</v>
      </c>
      <c r="AK227" s="693"/>
      <c r="AL227" s="685">
        <f t="shared" si="54"/>
        <v>0</v>
      </c>
      <c r="AM227" s="24"/>
      <c r="AO227" s="1418"/>
    </row>
    <row r="228" spans="1:41" s="4" customFormat="1" x14ac:dyDescent="0.35">
      <c r="A228" s="1457"/>
      <c r="B228" s="1455"/>
      <c r="C228" s="1424"/>
      <c r="D228" s="1424"/>
      <c r="E228" s="110"/>
      <c r="F228" s="110"/>
      <c r="G228" s="1447"/>
      <c r="H228" s="245"/>
      <c r="I228" s="183"/>
      <c r="J228" s="183"/>
      <c r="K228" s="506"/>
      <c r="L228" s="256"/>
      <c r="M228" s="184"/>
      <c r="N228" s="184"/>
      <c r="O228" s="665"/>
      <c r="P228" s="618"/>
      <c r="Q228" s="378"/>
      <c r="R228" s="183"/>
      <c r="S228" s="491"/>
      <c r="T228" s="234"/>
      <c r="U228" s="172"/>
      <c r="V228" s="172"/>
      <c r="W228" s="236"/>
      <c r="X228" s="14" t="s">
        <v>48</v>
      </c>
      <c r="Y228" s="23"/>
      <c r="Z228" s="914"/>
      <c r="AA228" s="893"/>
      <c r="AB228" s="893"/>
      <c r="AC228" s="946"/>
      <c r="AD228" s="994"/>
      <c r="AE228" s="975"/>
      <c r="AF228" s="893"/>
      <c r="AG228" s="860"/>
      <c r="AH228" s="745"/>
      <c r="AI228" s="727">
        <f t="shared" si="57"/>
        <v>0</v>
      </c>
      <c r="AJ228" s="728">
        <f t="shared" si="58"/>
        <v>0</v>
      </c>
      <c r="AK228" s="694"/>
      <c r="AL228" s="688">
        <f t="shared" si="54"/>
        <v>0</v>
      </c>
      <c r="AM228" s="24"/>
      <c r="AO228" s="1418"/>
    </row>
    <row r="229" spans="1:41" s="4" customFormat="1" ht="26" x14ac:dyDescent="0.35">
      <c r="A229" s="1457"/>
      <c r="B229" s="1455"/>
      <c r="C229" s="1424"/>
      <c r="D229" s="1424"/>
      <c r="E229" s="110"/>
      <c r="F229" s="110"/>
      <c r="G229" s="1447"/>
      <c r="H229" s="245"/>
      <c r="I229" s="183"/>
      <c r="J229" s="183"/>
      <c r="K229" s="506"/>
      <c r="L229" s="256"/>
      <c r="M229" s="184"/>
      <c r="N229" s="184"/>
      <c r="O229" s="665"/>
      <c r="P229" s="245"/>
      <c r="Q229" s="183"/>
      <c r="R229" s="183"/>
      <c r="S229" s="491"/>
      <c r="T229" s="234"/>
      <c r="U229" s="172"/>
      <c r="V229" s="172"/>
      <c r="W229" s="236"/>
      <c r="X229" s="14" t="s">
        <v>49</v>
      </c>
      <c r="Y229" s="23"/>
      <c r="Z229" s="914"/>
      <c r="AA229" s="893"/>
      <c r="AB229" s="893"/>
      <c r="AC229" s="946"/>
      <c r="AD229" s="994"/>
      <c r="AE229" s="975"/>
      <c r="AF229" s="893"/>
      <c r="AG229" s="860"/>
      <c r="AH229" s="745"/>
      <c r="AI229" s="727">
        <f t="shared" si="57"/>
        <v>0</v>
      </c>
      <c r="AJ229" s="728">
        <f t="shared" si="58"/>
        <v>0</v>
      </c>
      <c r="AK229" s="694"/>
      <c r="AL229" s="688">
        <f t="shared" si="54"/>
        <v>0</v>
      </c>
      <c r="AM229" s="24"/>
      <c r="AO229" s="1418"/>
    </row>
    <row r="230" spans="1:41" s="4" customFormat="1" x14ac:dyDescent="0.35">
      <c r="A230" s="1457"/>
      <c r="B230" s="1455"/>
      <c r="C230" s="1424"/>
      <c r="D230" s="1424"/>
      <c r="E230" s="110"/>
      <c r="F230" s="110"/>
      <c r="G230" s="1447"/>
      <c r="H230" s="245"/>
      <c r="I230" s="183"/>
      <c r="J230" s="183"/>
      <c r="K230" s="506"/>
      <c r="L230" s="256"/>
      <c r="M230" s="184"/>
      <c r="N230" s="184"/>
      <c r="O230" s="665"/>
      <c r="P230" s="245"/>
      <c r="Q230" s="183"/>
      <c r="R230" s="183"/>
      <c r="S230" s="491"/>
      <c r="T230" s="234"/>
      <c r="U230" s="172"/>
      <c r="V230" s="172"/>
      <c r="W230" s="236"/>
      <c r="X230" s="14" t="s">
        <v>50</v>
      </c>
      <c r="Y230" s="23"/>
      <c r="Z230" s="914"/>
      <c r="AA230" s="924"/>
      <c r="AB230" s="893"/>
      <c r="AC230" s="946"/>
      <c r="AD230" s="994"/>
      <c r="AE230" s="975"/>
      <c r="AF230" s="893"/>
      <c r="AG230" s="860"/>
      <c r="AH230" s="745"/>
      <c r="AI230" s="727">
        <f t="shared" si="57"/>
        <v>0</v>
      </c>
      <c r="AJ230" s="728">
        <f t="shared" si="58"/>
        <v>0</v>
      </c>
      <c r="AK230" s="694"/>
      <c r="AL230" s="688">
        <f t="shared" si="54"/>
        <v>0</v>
      </c>
      <c r="AM230" s="24"/>
      <c r="AO230" s="1418"/>
    </row>
    <row r="231" spans="1:41" s="4" customFormat="1" x14ac:dyDescent="0.35">
      <c r="A231" s="1457"/>
      <c r="B231" s="1455"/>
      <c r="C231" s="1424"/>
      <c r="D231" s="1424"/>
      <c r="E231" s="110"/>
      <c r="F231" s="110"/>
      <c r="G231" s="1447"/>
      <c r="H231" s="245"/>
      <c r="I231" s="183"/>
      <c r="J231" s="183"/>
      <c r="K231" s="506"/>
      <c r="L231" s="256"/>
      <c r="M231" s="184"/>
      <c r="N231" s="184"/>
      <c r="O231" s="665"/>
      <c r="P231" s="245"/>
      <c r="Q231" s="183"/>
      <c r="R231" s="183"/>
      <c r="S231" s="491"/>
      <c r="T231" s="234"/>
      <c r="U231" s="172"/>
      <c r="V231" s="172"/>
      <c r="W231" s="236"/>
      <c r="X231" s="14" t="s">
        <v>51</v>
      </c>
      <c r="Y231" s="23"/>
      <c r="Z231" s="914"/>
      <c r="AA231" s="893"/>
      <c r="AB231" s="893"/>
      <c r="AC231" s="946"/>
      <c r="AD231" s="994"/>
      <c r="AE231" s="975"/>
      <c r="AF231" s="893"/>
      <c r="AG231" s="860"/>
      <c r="AH231" s="745"/>
      <c r="AI231" s="727">
        <f t="shared" si="57"/>
        <v>0</v>
      </c>
      <c r="AJ231" s="728">
        <f t="shared" si="58"/>
        <v>0</v>
      </c>
      <c r="AK231" s="694"/>
      <c r="AL231" s="688">
        <f t="shared" si="54"/>
        <v>0</v>
      </c>
      <c r="AM231" s="24"/>
      <c r="AO231" s="1418"/>
    </row>
    <row r="232" spans="1:41" s="4" customFormat="1" x14ac:dyDescent="0.35">
      <c r="A232" s="1457"/>
      <c r="B232" s="1455"/>
      <c r="C232" s="1424"/>
      <c r="D232" s="1424"/>
      <c r="E232" s="110"/>
      <c r="F232" s="110"/>
      <c r="G232" s="1447"/>
      <c r="H232" s="245"/>
      <c r="I232" s="183"/>
      <c r="J232" s="183"/>
      <c r="K232" s="506"/>
      <c r="L232" s="256"/>
      <c r="M232" s="184"/>
      <c r="N232" s="184"/>
      <c r="O232" s="665"/>
      <c r="P232" s="245"/>
      <c r="Q232" s="183"/>
      <c r="R232" s="183"/>
      <c r="S232" s="491"/>
      <c r="T232" s="234"/>
      <c r="U232" s="172"/>
      <c r="V232" s="172"/>
      <c r="W232" s="236"/>
      <c r="X232" s="14" t="s">
        <v>52</v>
      </c>
      <c r="Y232" s="23"/>
      <c r="Z232" s="914"/>
      <c r="AA232" s="893"/>
      <c r="AB232" s="893"/>
      <c r="AC232" s="946"/>
      <c r="AD232" s="994"/>
      <c r="AE232" s="975"/>
      <c r="AF232" s="893"/>
      <c r="AG232" s="860"/>
      <c r="AH232" s="745"/>
      <c r="AI232" s="727">
        <f t="shared" si="57"/>
        <v>0</v>
      </c>
      <c r="AJ232" s="728">
        <f t="shared" si="58"/>
        <v>0</v>
      </c>
      <c r="AK232" s="694"/>
      <c r="AL232" s="688">
        <f t="shared" si="54"/>
        <v>0</v>
      </c>
      <c r="AM232" s="24"/>
      <c r="AO232" s="1418"/>
    </row>
    <row r="233" spans="1:41" s="4" customFormat="1" ht="16" thickBot="1" x14ac:dyDescent="0.4">
      <c r="A233" s="1457"/>
      <c r="B233" s="1456"/>
      <c r="C233" s="1424"/>
      <c r="D233" s="1424"/>
      <c r="E233" s="110"/>
      <c r="F233" s="110"/>
      <c r="G233" s="1448"/>
      <c r="H233" s="245"/>
      <c r="I233" s="183"/>
      <c r="J233" s="183"/>
      <c r="K233" s="506"/>
      <c r="L233" s="256"/>
      <c r="M233" s="184"/>
      <c r="N233" s="184"/>
      <c r="O233" s="665"/>
      <c r="P233" s="245"/>
      <c r="Q233" s="183"/>
      <c r="R233" s="183"/>
      <c r="S233" s="491"/>
      <c r="T233" s="234"/>
      <c r="U233" s="172"/>
      <c r="V233" s="172"/>
      <c r="W233" s="236"/>
      <c r="X233" s="834" t="s">
        <v>53</v>
      </c>
      <c r="Y233" s="271"/>
      <c r="Z233" s="917"/>
      <c r="AA233" s="896"/>
      <c r="AB233" s="896"/>
      <c r="AC233" s="930"/>
      <c r="AD233" s="997"/>
      <c r="AE233" s="976"/>
      <c r="AF233" s="896"/>
      <c r="AG233" s="863"/>
      <c r="AH233" s="750"/>
      <c r="AI233" s="727">
        <f t="shared" si="57"/>
        <v>0</v>
      </c>
      <c r="AJ233" s="728">
        <f t="shared" si="58"/>
        <v>0</v>
      </c>
      <c r="AK233" s="695"/>
      <c r="AL233" s="691">
        <f t="shared" si="54"/>
        <v>0</v>
      </c>
      <c r="AM233" s="24"/>
      <c r="AO233" s="1418"/>
    </row>
    <row r="234" spans="1:41" s="4" customFormat="1" x14ac:dyDescent="0.35">
      <c r="A234" s="1457"/>
      <c r="B234" s="1454" t="s">
        <v>95</v>
      </c>
      <c r="C234" s="1424"/>
      <c r="D234" s="1424"/>
      <c r="E234" s="110"/>
      <c r="F234" s="110"/>
      <c r="G234" s="1446" t="s">
        <v>10</v>
      </c>
      <c r="H234" s="245"/>
      <c r="I234" s="183"/>
      <c r="J234" s="183"/>
      <c r="K234" s="506"/>
      <c r="L234" s="256"/>
      <c r="M234" s="184"/>
      <c r="N234" s="184"/>
      <c r="O234" s="665"/>
      <c r="P234" s="245"/>
      <c r="Q234" s="183"/>
      <c r="R234" s="183"/>
      <c r="S234" s="491"/>
      <c r="T234" s="234"/>
      <c r="U234" s="172"/>
      <c r="V234" s="172"/>
      <c r="W234" s="236"/>
      <c r="X234" s="833" t="s">
        <v>47</v>
      </c>
      <c r="Y234" s="505"/>
      <c r="Z234" s="916"/>
      <c r="AA234" s="925"/>
      <c r="AB234" s="895"/>
      <c r="AC234" s="949"/>
      <c r="AD234" s="996"/>
      <c r="AE234" s="983"/>
      <c r="AF234" s="895"/>
      <c r="AG234" s="862"/>
      <c r="AH234" s="749"/>
      <c r="AI234" s="727">
        <f t="shared" si="57"/>
        <v>0</v>
      </c>
      <c r="AJ234" s="728">
        <f t="shared" si="58"/>
        <v>0</v>
      </c>
      <c r="AK234" s="693"/>
      <c r="AL234" s="685">
        <f t="shared" si="54"/>
        <v>0</v>
      </c>
      <c r="AM234" s="24"/>
      <c r="AO234" s="1418"/>
    </row>
    <row r="235" spans="1:41" s="4" customFormat="1" x14ac:dyDescent="0.35">
      <c r="A235" s="1457"/>
      <c r="B235" s="1455"/>
      <c r="C235" s="1424"/>
      <c r="D235" s="1424"/>
      <c r="E235" s="110"/>
      <c r="F235" s="110"/>
      <c r="G235" s="1447"/>
      <c r="H235" s="245"/>
      <c r="I235" s="183"/>
      <c r="J235" s="183"/>
      <c r="K235" s="506"/>
      <c r="L235" s="256"/>
      <c r="M235" s="379"/>
      <c r="N235" s="379"/>
      <c r="O235" s="824"/>
      <c r="P235" s="245"/>
      <c r="Q235" s="183"/>
      <c r="R235" s="183"/>
      <c r="S235" s="491"/>
      <c r="T235" s="234"/>
      <c r="U235" s="172"/>
      <c r="V235" s="172"/>
      <c r="W235" s="236"/>
      <c r="X235" s="14" t="s">
        <v>48</v>
      </c>
      <c r="Y235" s="23"/>
      <c r="Z235" s="914"/>
      <c r="AA235" s="924"/>
      <c r="AB235" s="893"/>
      <c r="AC235" s="946"/>
      <c r="AD235" s="994"/>
      <c r="AE235" s="975"/>
      <c r="AF235" s="893"/>
      <c r="AG235" s="860"/>
      <c r="AH235" s="745"/>
      <c r="AI235" s="727">
        <f t="shared" si="57"/>
        <v>0</v>
      </c>
      <c r="AJ235" s="728">
        <f t="shared" si="58"/>
        <v>0</v>
      </c>
      <c r="AK235" s="694"/>
      <c r="AL235" s="688">
        <f t="shared" si="54"/>
        <v>0</v>
      </c>
      <c r="AM235" s="24"/>
      <c r="AO235" s="1418"/>
    </row>
    <row r="236" spans="1:41" s="4" customFormat="1" ht="26" x14ac:dyDescent="0.35">
      <c r="A236" s="1457"/>
      <c r="B236" s="1455"/>
      <c r="C236" s="1424"/>
      <c r="D236" s="1424"/>
      <c r="E236" s="110"/>
      <c r="F236" s="110"/>
      <c r="G236" s="1447"/>
      <c r="H236" s="245"/>
      <c r="I236" s="183"/>
      <c r="J236" s="183"/>
      <c r="K236" s="506"/>
      <c r="L236" s="256"/>
      <c r="M236" s="379"/>
      <c r="N236" s="379"/>
      <c r="O236" s="824"/>
      <c r="P236" s="245"/>
      <c r="Q236" s="183"/>
      <c r="R236" s="183"/>
      <c r="S236" s="491"/>
      <c r="T236" s="234"/>
      <c r="U236" s="172"/>
      <c r="V236" s="172"/>
      <c r="W236" s="236"/>
      <c r="X236" s="14" t="s">
        <v>49</v>
      </c>
      <c r="Y236" s="23"/>
      <c r="Z236" s="914"/>
      <c r="AA236" s="924"/>
      <c r="AB236" s="893"/>
      <c r="AC236" s="946"/>
      <c r="AD236" s="994"/>
      <c r="AE236" s="975"/>
      <c r="AF236" s="893"/>
      <c r="AG236" s="860"/>
      <c r="AH236" s="745"/>
      <c r="AI236" s="727">
        <f t="shared" si="57"/>
        <v>0</v>
      </c>
      <c r="AJ236" s="728">
        <f t="shared" si="58"/>
        <v>0</v>
      </c>
      <c r="AK236" s="694"/>
      <c r="AL236" s="688">
        <f t="shared" si="54"/>
        <v>0</v>
      </c>
      <c r="AM236" s="24"/>
      <c r="AO236" s="1418"/>
    </row>
    <row r="237" spans="1:41" s="4" customFormat="1" x14ac:dyDescent="0.35">
      <c r="A237" s="1457"/>
      <c r="B237" s="1455"/>
      <c r="C237" s="1424"/>
      <c r="D237" s="1424"/>
      <c r="E237" s="110"/>
      <c r="F237" s="110"/>
      <c r="G237" s="1447"/>
      <c r="H237" s="245"/>
      <c r="I237" s="183"/>
      <c r="J237" s="183"/>
      <c r="K237" s="506"/>
      <c r="L237" s="256"/>
      <c r="M237" s="379"/>
      <c r="N237" s="379"/>
      <c r="O237" s="824"/>
      <c r="P237" s="245"/>
      <c r="Q237" s="183"/>
      <c r="R237" s="183"/>
      <c r="S237" s="491"/>
      <c r="T237" s="234"/>
      <c r="U237" s="172"/>
      <c r="V237" s="172"/>
      <c r="W237" s="236"/>
      <c r="X237" s="14" t="s">
        <v>50</v>
      </c>
      <c r="Y237" s="23"/>
      <c r="Z237" s="914"/>
      <c r="AA237" s="924"/>
      <c r="AB237" s="893"/>
      <c r="AC237" s="946"/>
      <c r="AD237" s="994"/>
      <c r="AE237" s="975"/>
      <c r="AF237" s="893"/>
      <c r="AG237" s="860"/>
      <c r="AH237" s="745"/>
      <c r="AI237" s="727">
        <f t="shared" si="57"/>
        <v>0</v>
      </c>
      <c r="AJ237" s="728">
        <f t="shared" si="58"/>
        <v>0</v>
      </c>
      <c r="AK237" s="694"/>
      <c r="AL237" s="688">
        <f t="shared" si="54"/>
        <v>0</v>
      </c>
      <c r="AM237" s="24"/>
      <c r="AO237" s="1418"/>
    </row>
    <row r="238" spans="1:41" s="4" customFormat="1" x14ac:dyDescent="0.35">
      <c r="A238" s="1457"/>
      <c r="B238" s="1455"/>
      <c r="C238" s="1424"/>
      <c r="D238" s="1424"/>
      <c r="E238" s="110"/>
      <c r="F238" s="110"/>
      <c r="G238" s="1447"/>
      <c r="H238" s="245"/>
      <c r="I238" s="183"/>
      <c r="J238" s="183"/>
      <c r="K238" s="506"/>
      <c r="L238" s="256"/>
      <c r="M238" s="379"/>
      <c r="N238" s="379"/>
      <c r="O238" s="824"/>
      <c r="P238" s="245"/>
      <c r="Q238" s="183"/>
      <c r="R238" s="183"/>
      <c r="S238" s="491"/>
      <c r="T238" s="234"/>
      <c r="U238" s="172"/>
      <c r="V238" s="172"/>
      <c r="W238" s="236"/>
      <c r="X238" s="14" t="s">
        <v>51</v>
      </c>
      <c r="Y238" s="23"/>
      <c r="Z238" s="914"/>
      <c r="AA238" s="893"/>
      <c r="AB238" s="893"/>
      <c r="AC238" s="946"/>
      <c r="AD238" s="994"/>
      <c r="AE238" s="975"/>
      <c r="AF238" s="893"/>
      <c r="AG238" s="860"/>
      <c r="AH238" s="745"/>
      <c r="AI238" s="727">
        <f t="shared" si="57"/>
        <v>0</v>
      </c>
      <c r="AJ238" s="728">
        <f t="shared" si="58"/>
        <v>0</v>
      </c>
      <c r="AK238" s="694"/>
      <c r="AL238" s="688">
        <f t="shared" si="54"/>
        <v>0</v>
      </c>
      <c r="AM238" s="24"/>
      <c r="AO238" s="1418"/>
    </row>
    <row r="239" spans="1:41" s="4" customFormat="1" x14ac:dyDescent="0.35">
      <c r="A239" s="1457"/>
      <c r="B239" s="1455"/>
      <c r="C239" s="1424"/>
      <c r="D239" s="1424"/>
      <c r="E239" s="110"/>
      <c r="F239" s="110"/>
      <c r="G239" s="1447"/>
      <c r="H239" s="245"/>
      <c r="I239" s="183"/>
      <c r="J239" s="183"/>
      <c r="K239" s="506"/>
      <c r="L239" s="256"/>
      <c r="M239" s="184"/>
      <c r="N239" s="184"/>
      <c r="O239" s="665"/>
      <c r="P239" s="245"/>
      <c r="Q239" s="183"/>
      <c r="R239" s="183"/>
      <c r="S239" s="491"/>
      <c r="T239" s="234"/>
      <c r="U239" s="172"/>
      <c r="V239" s="172"/>
      <c r="W239" s="236"/>
      <c r="X239" s="14" t="s">
        <v>52</v>
      </c>
      <c r="Y239" s="23"/>
      <c r="Z239" s="914"/>
      <c r="AA239" s="893"/>
      <c r="AB239" s="893"/>
      <c r="AC239" s="946"/>
      <c r="AD239" s="994"/>
      <c r="AE239" s="975"/>
      <c r="AF239" s="893"/>
      <c r="AG239" s="860"/>
      <c r="AH239" s="745"/>
      <c r="AI239" s="727">
        <f t="shared" si="57"/>
        <v>0</v>
      </c>
      <c r="AJ239" s="728">
        <f t="shared" si="58"/>
        <v>0</v>
      </c>
      <c r="AK239" s="694"/>
      <c r="AL239" s="688">
        <f t="shared" si="54"/>
        <v>0</v>
      </c>
      <c r="AM239" s="24"/>
      <c r="AO239" s="1418"/>
    </row>
    <row r="240" spans="1:41" s="4" customFormat="1" ht="16" thickBot="1" x14ac:dyDescent="0.4">
      <c r="A240" s="1457"/>
      <c r="B240" s="1456"/>
      <c r="C240" s="1425"/>
      <c r="D240" s="1425"/>
      <c r="E240" s="110"/>
      <c r="F240" s="110"/>
      <c r="G240" s="1448"/>
      <c r="H240" s="245"/>
      <c r="I240" s="183"/>
      <c r="J240" s="183"/>
      <c r="K240" s="506"/>
      <c r="L240" s="256"/>
      <c r="M240" s="184"/>
      <c r="N240" s="184"/>
      <c r="O240" s="665"/>
      <c r="P240" s="245"/>
      <c r="Q240" s="183"/>
      <c r="R240" s="183"/>
      <c r="S240" s="491"/>
      <c r="T240" s="234"/>
      <c r="U240" s="172"/>
      <c r="V240" s="172"/>
      <c r="W240" s="236"/>
      <c r="X240" s="834" t="s">
        <v>53</v>
      </c>
      <c r="Y240" s="271"/>
      <c r="Z240" s="917"/>
      <c r="AA240" s="896"/>
      <c r="AB240" s="896"/>
      <c r="AC240" s="930"/>
      <c r="AD240" s="997"/>
      <c r="AE240" s="976"/>
      <c r="AF240" s="896"/>
      <c r="AG240" s="863"/>
      <c r="AH240" s="750"/>
      <c r="AI240" s="727">
        <f t="shared" si="57"/>
        <v>0</v>
      </c>
      <c r="AJ240" s="728">
        <f t="shared" si="58"/>
        <v>0</v>
      </c>
      <c r="AK240" s="695"/>
      <c r="AL240" s="691">
        <f t="shared" si="54"/>
        <v>0</v>
      </c>
      <c r="AM240" s="24"/>
      <c r="AO240" s="1418"/>
    </row>
    <row r="241" spans="1:42" s="142" customFormat="1" ht="16" thickBot="1" x14ac:dyDescent="0.4">
      <c r="A241" s="146"/>
      <c r="B241" s="533" t="s">
        <v>221</v>
      </c>
      <c r="C241" s="537"/>
      <c r="D241" s="537"/>
      <c r="E241" s="533"/>
      <c r="F241" s="533"/>
      <c r="G241" s="538"/>
      <c r="H241" s="791"/>
      <c r="I241" s="541"/>
      <c r="J241" s="541"/>
      <c r="K241" s="800"/>
      <c r="L241" s="795"/>
      <c r="M241" s="544"/>
      <c r="N241" s="544"/>
      <c r="O241" s="819"/>
      <c r="P241" s="791"/>
      <c r="Q241" s="541"/>
      <c r="R241" s="541"/>
      <c r="S241" s="800"/>
      <c r="T241" s="791"/>
      <c r="U241" s="541"/>
      <c r="V241" s="541"/>
      <c r="W241" s="792"/>
      <c r="X241" s="542"/>
      <c r="Y241" s="543">
        <f t="shared" ref="Y241:AL241" si="59">SUM(Y199:Y240)</f>
        <v>0</v>
      </c>
      <c r="Z241" s="918">
        <f t="shared" si="59"/>
        <v>0</v>
      </c>
      <c r="AA241" s="897">
        <f t="shared" si="59"/>
        <v>2872.01</v>
      </c>
      <c r="AB241" s="897">
        <f t="shared" si="59"/>
        <v>2872.01</v>
      </c>
      <c r="AC241" s="897">
        <f t="shared" si="59"/>
        <v>64764.679999999993</v>
      </c>
      <c r="AD241" s="897">
        <f t="shared" si="59"/>
        <v>64764.679999999993</v>
      </c>
      <c r="AE241" s="984">
        <f t="shared" si="59"/>
        <v>56600</v>
      </c>
      <c r="AF241" s="897">
        <f t="shared" si="59"/>
        <v>0</v>
      </c>
      <c r="AG241" s="755">
        <f t="shared" si="59"/>
        <v>0</v>
      </c>
      <c r="AH241" s="752">
        <f t="shared" si="59"/>
        <v>0</v>
      </c>
      <c r="AI241" s="753">
        <f t="shared" si="59"/>
        <v>67636.69</v>
      </c>
      <c r="AJ241" s="754">
        <f t="shared" si="59"/>
        <v>124236.69</v>
      </c>
      <c r="AK241" s="755">
        <f t="shared" si="59"/>
        <v>0</v>
      </c>
      <c r="AL241" s="751">
        <f t="shared" si="59"/>
        <v>124236.69</v>
      </c>
      <c r="AM241" s="1219">
        <v>90000</v>
      </c>
      <c r="AN241" s="1218">
        <f>AM241-AL241</f>
        <v>-34236.69</v>
      </c>
      <c r="AO241" s="1418"/>
    </row>
    <row r="242" spans="1:42" s="4" customFormat="1" x14ac:dyDescent="0.35">
      <c r="A242" s="1452" t="s">
        <v>96</v>
      </c>
      <c r="B242" s="1454" t="s">
        <v>138</v>
      </c>
      <c r="C242" s="1423" t="s">
        <v>97</v>
      </c>
      <c r="D242" s="1423" t="s">
        <v>97</v>
      </c>
      <c r="E242" s="110"/>
      <c r="F242" s="110"/>
      <c r="G242" s="1446" t="s">
        <v>10</v>
      </c>
      <c r="H242" s="261"/>
      <c r="I242" s="220"/>
      <c r="J242" s="220"/>
      <c r="K242" s="799"/>
      <c r="L242" s="256"/>
      <c r="M242" s="184"/>
      <c r="N242" s="184"/>
      <c r="O242" s="665"/>
      <c r="P242" s="261"/>
      <c r="Q242" s="220"/>
      <c r="R242" s="220"/>
      <c r="S242" s="799"/>
      <c r="T242" s="234"/>
      <c r="U242" s="172"/>
      <c r="V242" s="172"/>
      <c r="W242" s="236"/>
      <c r="X242" s="833" t="s">
        <v>47</v>
      </c>
      <c r="Y242" s="505"/>
      <c r="Z242" s="916"/>
      <c r="AA242" s="925">
        <v>44873.420000000006</v>
      </c>
      <c r="AB242" s="925">
        <v>44873.420000000006</v>
      </c>
      <c r="AC242" s="949"/>
      <c r="AD242" s="986"/>
      <c r="AE242" s="983">
        <v>7400</v>
      </c>
      <c r="AF242" s="895"/>
      <c r="AG242" s="862"/>
      <c r="AH242" s="749"/>
      <c r="AI242" s="727">
        <f t="shared" ref="AI242" si="60">AB242+AD242+AF242+AH242</f>
        <v>44873.420000000006</v>
      </c>
      <c r="AJ242" s="728">
        <f t="shared" ref="AJ242" si="61">AA242+AC242+AE242+AG242</f>
        <v>52273.420000000006</v>
      </c>
      <c r="AK242" s="693"/>
      <c r="AL242" s="685">
        <f>AJ242</f>
        <v>52273.420000000006</v>
      </c>
      <c r="AM242" s="24"/>
      <c r="AO242" s="1418" t="s">
        <v>291</v>
      </c>
    </row>
    <row r="243" spans="1:42" s="4" customFormat="1" x14ac:dyDescent="0.35">
      <c r="A243" s="1451"/>
      <c r="B243" s="1455"/>
      <c r="C243" s="1424"/>
      <c r="D243" s="1424"/>
      <c r="E243" s="110"/>
      <c r="F243" s="110"/>
      <c r="G243" s="1447"/>
      <c r="H243" s="261"/>
      <c r="I243" s="220"/>
      <c r="J243" s="220"/>
      <c r="K243" s="799"/>
      <c r="L243" s="261"/>
      <c r="M243" s="220"/>
      <c r="N243" s="220"/>
      <c r="O243" s="799"/>
      <c r="P243" s="261"/>
      <c r="Q243" s="220"/>
      <c r="R243" s="220"/>
      <c r="S243" s="799"/>
      <c r="T243" s="234"/>
      <c r="U243" s="172"/>
      <c r="V243" s="172"/>
      <c r="W243" s="236"/>
      <c r="X243" s="14" t="s">
        <v>48</v>
      </c>
      <c r="Y243" s="23"/>
      <c r="Z243" s="914"/>
      <c r="AA243" s="924">
        <v>2237.0299999999997</v>
      </c>
      <c r="AB243" s="924">
        <f>1872.03+395-30</f>
        <v>2237.0299999999997</v>
      </c>
      <c r="AC243" s="946">
        <v>5973.1</v>
      </c>
      <c r="AD243" s="946">
        <v>5973.1</v>
      </c>
      <c r="AE243" s="975">
        <v>1000</v>
      </c>
      <c r="AF243" s="893"/>
      <c r="AG243" s="860"/>
      <c r="AH243" s="745"/>
      <c r="AI243" s="727">
        <f t="shared" ref="AI243:AI262" si="62">AB243+AD243+AF243+AH243</f>
        <v>8210.130000000001</v>
      </c>
      <c r="AJ243" s="728">
        <f t="shared" ref="AJ243:AJ262" si="63">AA243+AC243+AE243+AG243</f>
        <v>9210.130000000001</v>
      </c>
      <c r="AK243" s="694"/>
      <c r="AL243" s="688">
        <f t="shared" ref="AL243:AL262" si="64">AJ243</f>
        <v>9210.130000000001</v>
      </c>
      <c r="AM243" s="24"/>
      <c r="AO243" s="1418"/>
    </row>
    <row r="244" spans="1:42" s="4" customFormat="1" ht="26" x14ac:dyDescent="0.35">
      <c r="A244" s="1451"/>
      <c r="B244" s="1455"/>
      <c r="C244" s="1424"/>
      <c r="D244" s="1424"/>
      <c r="E244" s="110"/>
      <c r="F244" s="110"/>
      <c r="G244" s="1447"/>
      <c r="H244" s="245"/>
      <c r="I244" s="183"/>
      <c r="J244" s="220"/>
      <c r="K244" s="506"/>
      <c r="L244" s="256"/>
      <c r="M244" s="184"/>
      <c r="N244" s="184"/>
      <c r="O244" s="665"/>
      <c r="P244" s="245"/>
      <c r="Q244" s="183"/>
      <c r="R244" s="183"/>
      <c r="S244" s="491"/>
      <c r="T244" s="234"/>
      <c r="U244" s="172"/>
      <c r="V244" s="172"/>
      <c r="W244" s="236"/>
      <c r="X244" s="14" t="s">
        <v>49</v>
      </c>
      <c r="Y244" s="23"/>
      <c r="Z244" s="914"/>
      <c r="AA244" s="924">
        <v>1152.9000000000001</v>
      </c>
      <c r="AB244" s="924">
        <v>1152.9000000000001</v>
      </c>
      <c r="AC244" s="946"/>
      <c r="AD244" s="946"/>
      <c r="AE244" s="975"/>
      <c r="AF244" s="893"/>
      <c r="AG244" s="860"/>
      <c r="AH244" s="745"/>
      <c r="AI244" s="727">
        <f t="shared" si="62"/>
        <v>1152.9000000000001</v>
      </c>
      <c r="AJ244" s="728">
        <f t="shared" si="63"/>
        <v>1152.9000000000001</v>
      </c>
      <c r="AK244" s="694"/>
      <c r="AL244" s="688">
        <f t="shared" si="64"/>
        <v>1152.9000000000001</v>
      </c>
      <c r="AM244" s="24"/>
      <c r="AO244" s="1418"/>
    </row>
    <row r="245" spans="1:42" s="4" customFormat="1" x14ac:dyDescent="0.35">
      <c r="A245" s="1451"/>
      <c r="B245" s="1455"/>
      <c r="C245" s="1424"/>
      <c r="D245" s="1424"/>
      <c r="E245" s="110"/>
      <c r="F245" s="110"/>
      <c r="G245" s="1447"/>
      <c r="H245" s="245"/>
      <c r="I245" s="183"/>
      <c r="J245" s="220"/>
      <c r="K245" s="799"/>
      <c r="L245" s="256"/>
      <c r="M245" s="184"/>
      <c r="N245" s="184"/>
      <c r="O245" s="665"/>
      <c r="P245" s="245"/>
      <c r="Q245" s="183"/>
      <c r="R245" s="183"/>
      <c r="S245" s="491"/>
      <c r="T245" s="234"/>
      <c r="U245" s="172"/>
      <c r="V245" s="172"/>
      <c r="W245" s="236"/>
      <c r="X245" s="14" t="s">
        <v>50</v>
      </c>
      <c r="Y245" s="23"/>
      <c r="Z245" s="914"/>
      <c r="AA245" s="924"/>
      <c r="AB245" s="924"/>
      <c r="AC245" s="946"/>
      <c r="AD245" s="946"/>
      <c r="AE245" s="975"/>
      <c r="AF245" s="893"/>
      <c r="AG245" s="860"/>
      <c r="AH245" s="745"/>
      <c r="AI245" s="727">
        <f t="shared" si="62"/>
        <v>0</v>
      </c>
      <c r="AJ245" s="728">
        <f t="shared" si="63"/>
        <v>0</v>
      </c>
      <c r="AK245" s="694"/>
      <c r="AL245" s="688">
        <f t="shared" si="64"/>
        <v>0</v>
      </c>
      <c r="AM245" s="24"/>
      <c r="AO245" s="1418"/>
    </row>
    <row r="246" spans="1:42" s="4" customFormat="1" x14ac:dyDescent="0.35">
      <c r="A246" s="1451"/>
      <c r="B246" s="1455"/>
      <c r="C246" s="1424"/>
      <c r="D246" s="1424"/>
      <c r="E246" s="110"/>
      <c r="F246" s="110"/>
      <c r="G246" s="1447"/>
      <c r="H246" s="245"/>
      <c r="I246" s="183"/>
      <c r="J246" s="183"/>
      <c r="K246" s="506"/>
      <c r="L246" s="256"/>
      <c r="M246" s="184"/>
      <c r="N246" s="184"/>
      <c r="O246" s="665"/>
      <c r="P246" s="245"/>
      <c r="Q246" s="183"/>
      <c r="R246" s="183"/>
      <c r="S246" s="491"/>
      <c r="T246" s="234"/>
      <c r="U246" s="172"/>
      <c r="V246" s="172"/>
      <c r="W246" s="236"/>
      <c r="X246" s="831" t="s">
        <v>51</v>
      </c>
      <c r="Y246" s="23"/>
      <c r="Z246" s="914"/>
      <c r="AA246" s="924">
        <v>7140.5</v>
      </c>
      <c r="AB246" s="924">
        <v>7140.5</v>
      </c>
      <c r="AC246" s="946"/>
      <c r="AD246" s="946"/>
      <c r="AE246" s="975"/>
      <c r="AF246" s="893"/>
      <c r="AG246" s="860"/>
      <c r="AH246" s="745"/>
      <c r="AI246" s="727">
        <f t="shared" si="62"/>
        <v>7140.5</v>
      </c>
      <c r="AJ246" s="728">
        <f t="shared" si="63"/>
        <v>7140.5</v>
      </c>
      <c r="AK246" s="694"/>
      <c r="AL246" s="688">
        <f t="shared" si="64"/>
        <v>7140.5</v>
      </c>
      <c r="AM246" s="24"/>
      <c r="AO246" s="1418"/>
    </row>
    <row r="247" spans="1:42" s="4" customFormat="1" x14ac:dyDescent="0.35">
      <c r="A247" s="1451"/>
      <c r="B247" s="1455"/>
      <c r="C247" s="1424"/>
      <c r="D247" s="1424"/>
      <c r="E247" s="110"/>
      <c r="F247" s="110"/>
      <c r="G247" s="1447"/>
      <c r="H247" s="245"/>
      <c r="I247" s="183"/>
      <c r="J247" s="183"/>
      <c r="K247" s="506"/>
      <c r="L247" s="256"/>
      <c r="M247" s="184"/>
      <c r="N247" s="184"/>
      <c r="O247" s="665"/>
      <c r="P247" s="245"/>
      <c r="Q247" s="183"/>
      <c r="R247" s="183"/>
      <c r="S247" s="491"/>
      <c r="T247" s="234"/>
      <c r="U247" s="172"/>
      <c r="V247" s="172"/>
      <c r="W247" s="236"/>
      <c r="X247" s="831" t="s">
        <v>52</v>
      </c>
      <c r="Y247" s="23"/>
      <c r="Z247" s="914"/>
      <c r="AA247" s="931"/>
      <c r="AB247" s="924"/>
      <c r="AC247" s="946"/>
      <c r="AD247" s="946"/>
      <c r="AE247" s="975"/>
      <c r="AF247" s="893"/>
      <c r="AG247" s="860"/>
      <c r="AH247" s="745"/>
      <c r="AI247" s="727">
        <f t="shared" si="62"/>
        <v>0</v>
      </c>
      <c r="AJ247" s="728">
        <f t="shared" si="63"/>
        <v>0</v>
      </c>
      <c r="AK247" s="694"/>
      <c r="AL247" s="688">
        <f t="shared" si="64"/>
        <v>0</v>
      </c>
      <c r="AM247" s="24"/>
      <c r="AO247" s="1418"/>
    </row>
    <row r="248" spans="1:42" s="4" customFormat="1" ht="16" thickBot="1" x14ac:dyDescent="0.4">
      <c r="A248" s="1451"/>
      <c r="B248" s="1456"/>
      <c r="C248" s="1424"/>
      <c r="D248" s="1424"/>
      <c r="E248" s="110"/>
      <c r="F248" s="110"/>
      <c r="G248" s="1448"/>
      <c r="H248" s="261"/>
      <c r="I248" s="220"/>
      <c r="J248" s="220"/>
      <c r="K248" s="799"/>
      <c r="L248" s="256"/>
      <c r="M248" s="184"/>
      <c r="N248" s="184"/>
      <c r="O248" s="665"/>
      <c r="P248" s="245"/>
      <c r="Q248" s="183"/>
      <c r="R248" s="183"/>
      <c r="S248" s="491"/>
      <c r="T248" s="234"/>
      <c r="U248" s="172"/>
      <c r="V248" s="172"/>
      <c r="W248" s="236"/>
      <c r="X248" s="835" t="s">
        <v>53</v>
      </c>
      <c r="Y248" s="271"/>
      <c r="Z248" s="917"/>
      <c r="AA248" s="930">
        <v>19404.269999999997</v>
      </c>
      <c r="AB248" s="926">
        <v>19404.269999999997</v>
      </c>
      <c r="AC248" s="930"/>
      <c r="AD248" s="930"/>
      <c r="AE248" s="976"/>
      <c r="AF248" s="896"/>
      <c r="AG248" s="863"/>
      <c r="AH248" s="750"/>
      <c r="AI248" s="727">
        <f t="shared" si="62"/>
        <v>19404.269999999997</v>
      </c>
      <c r="AJ248" s="728">
        <f t="shared" si="63"/>
        <v>19404.269999999997</v>
      </c>
      <c r="AK248" s="695"/>
      <c r="AL248" s="691">
        <f t="shared" si="64"/>
        <v>19404.269999999997</v>
      </c>
      <c r="AM248" s="24"/>
      <c r="AO248" s="1418"/>
    </row>
    <row r="249" spans="1:42" s="4" customFormat="1" x14ac:dyDescent="0.35">
      <c r="A249" s="1451"/>
      <c r="B249" s="1454" t="s">
        <v>98</v>
      </c>
      <c r="C249" s="1424"/>
      <c r="D249" s="1424"/>
      <c r="E249" s="110"/>
      <c r="F249" s="110"/>
      <c r="G249" s="1446" t="s">
        <v>10</v>
      </c>
      <c r="H249" s="245"/>
      <c r="I249" s="183"/>
      <c r="J249" s="220"/>
      <c r="K249" s="799"/>
      <c r="L249" s="261"/>
      <c r="M249" s="220"/>
      <c r="N249" s="220"/>
      <c r="O249" s="799"/>
      <c r="P249" s="261"/>
      <c r="Q249" s="220"/>
      <c r="R249" s="220"/>
      <c r="S249" s="799"/>
      <c r="T249" s="261"/>
      <c r="U249" s="220"/>
      <c r="V249" s="172"/>
      <c r="W249" s="236"/>
      <c r="X249" s="830" t="s">
        <v>47</v>
      </c>
      <c r="Y249" s="507"/>
      <c r="Z249" s="916"/>
      <c r="AA249" s="925">
        <v>47777.45</v>
      </c>
      <c r="AB249" s="925">
        <v>47777.45</v>
      </c>
      <c r="AC249" s="949">
        <v>98634.98</v>
      </c>
      <c r="AD249" s="986">
        <v>98634.98</v>
      </c>
      <c r="AE249" s="983">
        <v>91500</v>
      </c>
      <c r="AF249" s="895"/>
      <c r="AG249" s="865">
        <f>30000</f>
        <v>30000</v>
      </c>
      <c r="AH249" s="749"/>
      <c r="AI249" s="727">
        <f t="shared" si="62"/>
        <v>146412.43</v>
      </c>
      <c r="AJ249" s="728">
        <f t="shared" si="63"/>
        <v>267912.43</v>
      </c>
      <c r="AK249" s="693"/>
      <c r="AL249" s="685">
        <f t="shared" si="64"/>
        <v>267912.43</v>
      </c>
      <c r="AM249" s="24"/>
      <c r="AN249" s="3"/>
      <c r="AO249" s="1418"/>
      <c r="AP249" s="4">
        <f>AN24:AN249/2</f>
        <v>0</v>
      </c>
    </row>
    <row r="250" spans="1:42" s="4" customFormat="1" x14ac:dyDescent="0.35">
      <c r="A250" s="1451"/>
      <c r="B250" s="1455"/>
      <c r="C250" s="1424"/>
      <c r="D250" s="1424"/>
      <c r="E250" s="110"/>
      <c r="F250" s="110"/>
      <c r="G250" s="1447"/>
      <c r="H250" s="245"/>
      <c r="I250" s="183"/>
      <c r="J250" s="220"/>
      <c r="K250" s="799"/>
      <c r="L250" s="261"/>
      <c r="M250" s="220"/>
      <c r="N250" s="220"/>
      <c r="O250" s="799"/>
      <c r="P250" s="261"/>
      <c r="Q250" s="220"/>
      <c r="R250" s="220"/>
      <c r="S250" s="799"/>
      <c r="T250" s="261"/>
      <c r="U250" s="220"/>
      <c r="V250" s="172"/>
      <c r="W250" s="236"/>
      <c r="X250" s="14" t="s">
        <v>48</v>
      </c>
      <c r="Y250" s="23"/>
      <c r="Z250" s="914"/>
      <c r="AA250" s="924">
        <v>20950.739999999998</v>
      </c>
      <c r="AB250" s="924">
        <v>20950.739999999998</v>
      </c>
      <c r="AC250" s="946">
        <v>12752.73</v>
      </c>
      <c r="AD250" s="946">
        <v>12752.73</v>
      </c>
      <c r="AE250" s="975">
        <v>13000</v>
      </c>
      <c r="AF250" s="893"/>
      <c r="AG250" s="866">
        <v>2000</v>
      </c>
      <c r="AH250" s="745"/>
      <c r="AI250" s="727">
        <f t="shared" si="62"/>
        <v>33703.47</v>
      </c>
      <c r="AJ250" s="728">
        <f t="shared" si="63"/>
        <v>48703.47</v>
      </c>
      <c r="AK250" s="694"/>
      <c r="AL250" s="688">
        <f t="shared" si="64"/>
        <v>48703.47</v>
      </c>
      <c r="AM250" s="24"/>
      <c r="AO250" s="1418"/>
    </row>
    <row r="251" spans="1:42" s="4" customFormat="1" ht="26" x14ac:dyDescent="0.35">
      <c r="A251" s="1451"/>
      <c r="B251" s="1455"/>
      <c r="C251" s="1424"/>
      <c r="D251" s="1424"/>
      <c r="E251" s="110"/>
      <c r="F251" s="110"/>
      <c r="G251" s="1447"/>
      <c r="H251" s="245"/>
      <c r="I251" s="183"/>
      <c r="J251" s="220"/>
      <c r="K251" s="799"/>
      <c r="L251" s="261"/>
      <c r="M251" s="220"/>
      <c r="N251" s="220"/>
      <c r="O251" s="799"/>
      <c r="P251" s="245"/>
      <c r="Q251" s="183"/>
      <c r="R251" s="183"/>
      <c r="S251" s="491"/>
      <c r="T251" s="234"/>
      <c r="U251" s="172"/>
      <c r="V251" s="172"/>
      <c r="W251" s="236"/>
      <c r="X251" s="831" t="s">
        <v>162</v>
      </c>
      <c r="Y251" s="508"/>
      <c r="Z251" s="914"/>
      <c r="AA251" s="924">
        <v>25211.47</v>
      </c>
      <c r="AB251" s="924">
        <v>25211.47</v>
      </c>
      <c r="AC251" s="946">
        <v>5448.92</v>
      </c>
      <c r="AD251" s="946">
        <v>5448.92</v>
      </c>
      <c r="AE251" s="975"/>
      <c r="AF251" s="893"/>
      <c r="AG251" s="860"/>
      <c r="AH251" s="745"/>
      <c r="AI251" s="727">
        <f t="shared" si="62"/>
        <v>30660.39</v>
      </c>
      <c r="AJ251" s="728">
        <f t="shared" si="63"/>
        <v>30660.39</v>
      </c>
      <c r="AK251" s="694"/>
      <c r="AL251" s="688">
        <f t="shared" si="64"/>
        <v>30660.39</v>
      </c>
      <c r="AM251" s="24"/>
      <c r="AO251" s="1418"/>
    </row>
    <row r="252" spans="1:42" s="4" customFormat="1" x14ac:dyDescent="0.35">
      <c r="A252" s="1451"/>
      <c r="B252" s="1455"/>
      <c r="C252" s="1424"/>
      <c r="D252" s="1424"/>
      <c r="E252" s="110"/>
      <c r="F252" s="110"/>
      <c r="G252" s="1447"/>
      <c r="H252" s="245"/>
      <c r="I252" s="183"/>
      <c r="J252" s="183"/>
      <c r="K252" s="506"/>
      <c r="L252" s="256"/>
      <c r="M252" s="184"/>
      <c r="N252" s="184"/>
      <c r="O252" s="665"/>
      <c r="P252" s="245"/>
      <c r="Q252" s="183"/>
      <c r="R252" s="183"/>
      <c r="S252" s="491"/>
      <c r="T252" s="234"/>
      <c r="U252" s="172"/>
      <c r="V252" s="172"/>
      <c r="W252" s="236"/>
      <c r="X252" s="831" t="s">
        <v>50</v>
      </c>
      <c r="Y252" s="23"/>
      <c r="Z252" s="914"/>
      <c r="AA252" s="924"/>
      <c r="AB252" s="924"/>
      <c r="AC252" s="946"/>
      <c r="AD252" s="946"/>
      <c r="AE252" s="975">
        <v>1000</v>
      </c>
      <c r="AF252" s="893"/>
      <c r="AG252" s="860"/>
      <c r="AH252" s="745"/>
      <c r="AI252" s="727">
        <f t="shared" si="62"/>
        <v>0</v>
      </c>
      <c r="AJ252" s="728">
        <f t="shared" si="63"/>
        <v>1000</v>
      </c>
      <c r="AK252" s="694"/>
      <c r="AL252" s="688">
        <f t="shared" si="64"/>
        <v>1000</v>
      </c>
      <c r="AM252" s="24"/>
      <c r="AO252" s="1418"/>
    </row>
    <row r="253" spans="1:42" s="4" customFormat="1" x14ac:dyDescent="0.35">
      <c r="A253" s="1451"/>
      <c r="B253" s="1455"/>
      <c r="C253" s="1424"/>
      <c r="D253" s="1424"/>
      <c r="E253" s="110"/>
      <c r="F253" s="110"/>
      <c r="G253" s="1447"/>
      <c r="H253" s="245"/>
      <c r="I253" s="183"/>
      <c r="J253" s="183"/>
      <c r="K253" s="506"/>
      <c r="L253" s="794"/>
      <c r="M253" s="379"/>
      <c r="N253" s="379"/>
      <c r="O253" s="824"/>
      <c r="P253" s="261"/>
      <c r="Q253" s="220"/>
      <c r="R253" s="220"/>
      <c r="S253" s="799"/>
      <c r="T253" s="261"/>
      <c r="U253" s="220"/>
      <c r="V253" s="172"/>
      <c r="W253" s="236"/>
      <c r="X253" s="831" t="s">
        <v>51</v>
      </c>
      <c r="Y253" s="508"/>
      <c r="Z253" s="914"/>
      <c r="AA253" s="924"/>
      <c r="AB253" s="924"/>
      <c r="AC253" s="946">
        <v>18311.91</v>
      </c>
      <c r="AD253" s="946">
        <v>18311.91</v>
      </c>
      <c r="AE253" s="975">
        <f>10000</f>
        <v>10000</v>
      </c>
      <c r="AF253" s="893"/>
      <c r="AG253" s="866">
        <v>1000</v>
      </c>
      <c r="AH253" s="745"/>
      <c r="AI253" s="727">
        <f t="shared" si="62"/>
        <v>18311.91</v>
      </c>
      <c r="AJ253" s="728">
        <f t="shared" si="63"/>
        <v>29311.91</v>
      </c>
      <c r="AK253" s="694"/>
      <c r="AL253" s="688">
        <f t="shared" si="64"/>
        <v>29311.91</v>
      </c>
      <c r="AM253" s="24"/>
      <c r="AO253" s="1418"/>
    </row>
    <row r="254" spans="1:42" s="4" customFormat="1" x14ac:dyDescent="0.35">
      <c r="A254" s="1451"/>
      <c r="B254" s="1455"/>
      <c r="C254" s="1424"/>
      <c r="D254" s="1424"/>
      <c r="E254" s="110"/>
      <c r="F254" s="110"/>
      <c r="G254" s="1447"/>
      <c r="H254" s="245"/>
      <c r="I254" s="183"/>
      <c r="J254" s="183"/>
      <c r="K254" s="506"/>
      <c r="L254" s="256"/>
      <c r="M254" s="184"/>
      <c r="N254" s="184"/>
      <c r="O254" s="665"/>
      <c r="P254" s="245"/>
      <c r="Q254" s="183"/>
      <c r="R254" s="183"/>
      <c r="S254" s="491"/>
      <c r="T254" s="234"/>
      <c r="U254" s="172"/>
      <c r="V254" s="172"/>
      <c r="W254" s="236"/>
      <c r="X254" s="831" t="s">
        <v>52</v>
      </c>
      <c r="Y254" s="23"/>
      <c r="Z254" s="914"/>
      <c r="AA254" s="924"/>
      <c r="AB254" s="924"/>
      <c r="AC254" s="946"/>
      <c r="AD254" s="946"/>
      <c r="AE254" s="975"/>
      <c r="AF254" s="893"/>
      <c r="AG254" s="860"/>
      <c r="AH254" s="745"/>
      <c r="AI254" s="727">
        <f t="shared" si="62"/>
        <v>0</v>
      </c>
      <c r="AJ254" s="728">
        <f t="shared" si="63"/>
        <v>0</v>
      </c>
      <c r="AK254" s="694"/>
      <c r="AL254" s="688">
        <f t="shared" si="64"/>
        <v>0</v>
      </c>
      <c r="AM254" s="24"/>
      <c r="AO254" s="1418"/>
    </row>
    <row r="255" spans="1:42" s="4" customFormat="1" ht="16" thickBot="1" x14ac:dyDescent="0.4">
      <c r="A255" s="1451"/>
      <c r="B255" s="1456"/>
      <c r="C255" s="1424"/>
      <c r="D255" s="1424"/>
      <c r="E255" s="110"/>
      <c r="F255" s="110"/>
      <c r="G255" s="1448"/>
      <c r="H255" s="261"/>
      <c r="I255" s="220"/>
      <c r="J255" s="220"/>
      <c r="K255" s="799"/>
      <c r="L255" s="254"/>
      <c r="M255" s="221"/>
      <c r="N255" s="221"/>
      <c r="O255" s="823"/>
      <c r="P255" s="261"/>
      <c r="Q255" s="220"/>
      <c r="R255" s="220"/>
      <c r="S255" s="799"/>
      <c r="T255" s="254"/>
      <c r="U255" s="221"/>
      <c r="V255" s="183"/>
      <c r="W255" s="246"/>
      <c r="X255" s="835" t="s">
        <v>53</v>
      </c>
      <c r="Y255" s="271"/>
      <c r="Z255" s="917"/>
      <c r="AA255" s="930">
        <v>12857.740000000002</v>
      </c>
      <c r="AB255" s="926">
        <v>12857.740000000002</v>
      </c>
      <c r="AC255" s="930">
        <v>19309.320000000003</v>
      </c>
      <c r="AD255" s="930">
        <v>19309.320000000003</v>
      </c>
      <c r="AE255" s="976">
        <v>28300</v>
      </c>
      <c r="AF255" s="896"/>
      <c r="AG255" s="867">
        <f>7000-390+83</f>
        <v>6693</v>
      </c>
      <c r="AH255" s="750"/>
      <c r="AI255" s="727">
        <f t="shared" si="62"/>
        <v>32167.060000000005</v>
      </c>
      <c r="AJ255" s="728">
        <f t="shared" si="63"/>
        <v>67160.06</v>
      </c>
      <c r="AK255" s="695"/>
      <c r="AL255" s="691">
        <f t="shared" si="64"/>
        <v>67160.06</v>
      </c>
      <c r="AM255" s="24"/>
      <c r="AO255" s="1418"/>
    </row>
    <row r="256" spans="1:42" s="4" customFormat="1" x14ac:dyDescent="0.35">
      <c r="A256" s="1451"/>
      <c r="B256" s="1454" t="s">
        <v>99</v>
      </c>
      <c r="C256" s="1424"/>
      <c r="D256" s="1424"/>
      <c r="E256" s="110"/>
      <c r="F256" s="110"/>
      <c r="G256" s="1446" t="s">
        <v>10</v>
      </c>
      <c r="H256" s="245"/>
      <c r="I256" s="183"/>
      <c r="J256" s="183"/>
      <c r="K256" s="506"/>
      <c r="L256" s="256"/>
      <c r="M256" s="184"/>
      <c r="N256" s="184"/>
      <c r="O256" s="665"/>
      <c r="P256" s="618"/>
      <c r="Q256" s="378"/>
      <c r="R256" s="378"/>
      <c r="S256" s="491"/>
      <c r="T256" s="234"/>
      <c r="U256" s="172"/>
      <c r="V256" s="172"/>
      <c r="W256" s="236"/>
      <c r="X256" s="830" t="s">
        <v>47</v>
      </c>
      <c r="Y256" s="505"/>
      <c r="Z256" s="916"/>
      <c r="AA256" s="925"/>
      <c r="AB256" s="925"/>
      <c r="AC256" s="949"/>
      <c r="AD256" s="949"/>
      <c r="AE256" s="983">
        <v>1500</v>
      </c>
      <c r="AF256" s="895"/>
      <c r="AG256" s="868">
        <f>5300+8500+7000+14900</f>
        <v>35700</v>
      </c>
      <c r="AH256" s="749"/>
      <c r="AI256" s="727">
        <f t="shared" si="62"/>
        <v>0</v>
      </c>
      <c r="AJ256" s="728">
        <f t="shared" si="63"/>
        <v>37200</v>
      </c>
      <c r="AK256" s="693"/>
      <c r="AL256" s="685">
        <f t="shared" si="64"/>
        <v>37200</v>
      </c>
      <c r="AM256" s="24"/>
      <c r="AO256" s="1418"/>
    </row>
    <row r="257" spans="1:41" s="4" customFormat="1" x14ac:dyDescent="0.35">
      <c r="A257" s="1451"/>
      <c r="B257" s="1455"/>
      <c r="C257" s="1424"/>
      <c r="D257" s="1424"/>
      <c r="E257" s="110"/>
      <c r="F257" s="110"/>
      <c r="G257" s="1447"/>
      <c r="H257" s="245"/>
      <c r="I257" s="183"/>
      <c r="J257" s="183"/>
      <c r="K257" s="506"/>
      <c r="L257" s="256"/>
      <c r="M257" s="184"/>
      <c r="N257" s="184"/>
      <c r="O257" s="665"/>
      <c r="P257" s="245"/>
      <c r="Q257" s="183"/>
      <c r="R257" s="183"/>
      <c r="S257" s="491"/>
      <c r="T257" s="234"/>
      <c r="U257" s="172"/>
      <c r="V257" s="172"/>
      <c r="W257" s="236"/>
      <c r="X257" s="14" t="s">
        <v>48</v>
      </c>
      <c r="Y257" s="23"/>
      <c r="Z257" s="914"/>
      <c r="AA257" s="924"/>
      <c r="AB257" s="924"/>
      <c r="AC257" s="946"/>
      <c r="AD257" s="946"/>
      <c r="AE257" s="975"/>
      <c r="AF257" s="893"/>
      <c r="AG257" s="860"/>
      <c r="AH257" s="745"/>
      <c r="AI257" s="727">
        <f t="shared" si="62"/>
        <v>0</v>
      </c>
      <c r="AJ257" s="728">
        <f t="shared" si="63"/>
        <v>0</v>
      </c>
      <c r="AK257" s="694"/>
      <c r="AL257" s="688">
        <f t="shared" si="64"/>
        <v>0</v>
      </c>
      <c r="AM257" s="24"/>
      <c r="AO257" s="1418"/>
    </row>
    <row r="258" spans="1:41" s="4" customFormat="1" ht="26" x14ac:dyDescent="0.35">
      <c r="A258" s="1451"/>
      <c r="B258" s="1455"/>
      <c r="C258" s="1424"/>
      <c r="D258" s="1424"/>
      <c r="E258" s="110"/>
      <c r="F258" s="110"/>
      <c r="G258" s="1447"/>
      <c r="H258" s="245"/>
      <c r="I258" s="183"/>
      <c r="J258" s="183"/>
      <c r="K258" s="506"/>
      <c r="L258" s="256"/>
      <c r="M258" s="184"/>
      <c r="N258" s="184"/>
      <c r="O258" s="665"/>
      <c r="P258" s="245"/>
      <c r="Q258" s="183"/>
      <c r="R258" s="183"/>
      <c r="S258" s="491"/>
      <c r="T258" s="234"/>
      <c r="U258" s="172"/>
      <c r="V258" s="172"/>
      <c r="W258" s="236"/>
      <c r="X258" s="831" t="s">
        <v>162</v>
      </c>
      <c r="Y258" s="23"/>
      <c r="Z258" s="914"/>
      <c r="AA258" s="924"/>
      <c r="AB258" s="924"/>
      <c r="AC258" s="946"/>
      <c r="AD258" s="946"/>
      <c r="AE258" s="975"/>
      <c r="AF258" s="893"/>
      <c r="AG258" s="860"/>
      <c r="AH258" s="745"/>
      <c r="AI258" s="727">
        <f t="shared" si="62"/>
        <v>0</v>
      </c>
      <c r="AJ258" s="728">
        <f t="shared" si="63"/>
        <v>0</v>
      </c>
      <c r="AK258" s="694"/>
      <c r="AL258" s="688">
        <f t="shared" si="64"/>
        <v>0</v>
      </c>
      <c r="AM258" s="24"/>
      <c r="AO258" s="1418"/>
    </row>
    <row r="259" spans="1:41" s="4" customFormat="1" x14ac:dyDescent="0.35">
      <c r="A259" s="1451"/>
      <c r="B259" s="1455"/>
      <c r="C259" s="1424"/>
      <c r="D259" s="1424"/>
      <c r="E259" s="110"/>
      <c r="F259" s="110"/>
      <c r="G259" s="1447"/>
      <c r="H259" s="245"/>
      <c r="I259" s="183"/>
      <c r="J259" s="183"/>
      <c r="K259" s="506"/>
      <c r="L259" s="256"/>
      <c r="M259" s="184"/>
      <c r="N259" s="184"/>
      <c r="O259" s="665"/>
      <c r="P259" s="245"/>
      <c r="Q259" s="183"/>
      <c r="R259" s="183"/>
      <c r="S259" s="491"/>
      <c r="T259" s="234"/>
      <c r="U259" s="172"/>
      <c r="V259" s="172"/>
      <c r="W259" s="236"/>
      <c r="X259" s="831" t="s">
        <v>50</v>
      </c>
      <c r="Y259" s="23"/>
      <c r="Z259" s="914"/>
      <c r="AA259" s="924"/>
      <c r="AB259" s="924"/>
      <c r="AC259" s="946"/>
      <c r="AD259" s="946"/>
      <c r="AE259" s="975"/>
      <c r="AF259" s="893"/>
      <c r="AG259" s="860"/>
      <c r="AH259" s="745"/>
      <c r="AI259" s="727">
        <f t="shared" si="62"/>
        <v>0</v>
      </c>
      <c r="AJ259" s="728">
        <f t="shared" si="63"/>
        <v>0</v>
      </c>
      <c r="AK259" s="694"/>
      <c r="AL259" s="688">
        <f t="shared" si="64"/>
        <v>0</v>
      </c>
      <c r="AM259" s="24"/>
      <c r="AO259" s="1418"/>
    </row>
    <row r="260" spans="1:41" s="4" customFormat="1" x14ac:dyDescent="0.35">
      <c r="A260" s="1451"/>
      <c r="B260" s="1455"/>
      <c r="C260" s="1424"/>
      <c r="D260" s="1424"/>
      <c r="E260" s="110"/>
      <c r="F260" s="110"/>
      <c r="G260" s="1447"/>
      <c r="H260" s="245"/>
      <c r="I260" s="183"/>
      <c r="J260" s="183"/>
      <c r="K260" s="506"/>
      <c r="L260" s="256"/>
      <c r="M260" s="184"/>
      <c r="N260" s="184"/>
      <c r="O260" s="665"/>
      <c r="P260" s="618"/>
      <c r="Q260" s="378"/>
      <c r="R260" s="378"/>
      <c r="S260" s="491"/>
      <c r="T260" s="234"/>
      <c r="U260" s="172"/>
      <c r="V260" s="172"/>
      <c r="W260" s="236"/>
      <c r="X260" s="831" t="s">
        <v>51</v>
      </c>
      <c r="Y260" s="23"/>
      <c r="Z260" s="914"/>
      <c r="AA260" s="924"/>
      <c r="AB260" s="924"/>
      <c r="AC260" s="946"/>
      <c r="AD260" s="946"/>
      <c r="AE260" s="975"/>
      <c r="AF260" s="893"/>
      <c r="AG260" s="860"/>
      <c r="AH260" s="745"/>
      <c r="AI260" s="727">
        <f t="shared" si="62"/>
        <v>0</v>
      </c>
      <c r="AJ260" s="728">
        <f t="shared" si="63"/>
        <v>0</v>
      </c>
      <c r="AK260" s="694"/>
      <c r="AL260" s="688">
        <f t="shared" si="64"/>
        <v>0</v>
      </c>
      <c r="AM260" s="24"/>
      <c r="AO260" s="1418"/>
    </row>
    <row r="261" spans="1:41" s="4" customFormat="1" x14ac:dyDescent="0.35">
      <c r="A261" s="1451"/>
      <c r="B261" s="1455"/>
      <c r="C261" s="1424"/>
      <c r="D261" s="1424"/>
      <c r="E261" s="110"/>
      <c r="F261" s="110"/>
      <c r="G261" s="1447"/>
      <c r="H261" s="245"/>
      <c r="I261" s="183"/>
      <c r="J261" s="183"/>
      <c r="K261" s="506"/>
      <c r="L261" s="256"/>
      <c r="M261" s="184"/>
      <c r="N261" s="184"/>
      <c r="O261" s="665"/>
      <c r="P261" s="245"/>
      <c r="Q261" s="183"/>
      <c r="R261" s="183"/>
      <c r="S261" s="491"/>
      <c r="T261" s="234"/>
      <c r="U261" s="172"/>
      <c r="V261" s="172"/>
      <c r="W261" s="236"/>
      <c r="X261" s="14" t="s">
        <v>52</v>
      </c>
      <c r="Y261" s="23"/>
      <c r="Z261" s="914"/>
      <c r="AA261" s="924"/>
      <c r="AB261" s="924"/>
      <c r="AC261" s="946"/>
      <c r="AD261" s="946"/>
      <c r="AE261" s="975"/>
      <c r="AF261" s="893"/>
      <c r="AG261" s="860"/>
      <c r="AH261" s="745"/>
      <c r="AI261" s="727">
        <f t="shared" si="62"/>
        <v>0</v>
      </c>
      <c r="AJ261" s="728">
        <f t="shared" si="63"/>
        <v>0</v>
      </c>
      <c r="AK261" s="694"/>
      <c r="AL261" s="688">
        <f t="shared" si="64"/>
        <v>0</v>
      </c>
      <c r="AM261" s="24"/>
      <c r="AO261" s="1418"/>
    </row>
    <row r="262" spans="1:41" s="4" customFormat="1" ht="16" thickBot="1" x14ac:dyDescent="0.4">
      <c r="A262" s="1451"/>
      <c r="B262" s="1456"/>
      <c r="C262" s="1425"/>
      <c r="D262" s="1425"/>
      <c r="E262" s="110"/>
      <c r="F262" s="110"/>
      <c r="G262" s="1448"/>
      <c r="H262" s="245"/>
      <c r="I262" s="183"/>
      <c r="J262" s="183"/>
      <c r="K262" s="506"/>
      <c r="L262" s="256"/>
      <c r="M262" s="184"/>
      <c r="N262" s="184"/>
      <c r="O262" s="665"/>
      <c r="P262" s="245"/>
      <c r="Q262" s="183"/>
      <c r="R262" s="183"/>
      <c r="S262" s="491"/>
      <c r="T262" s="234"/>
      <c r="U262" s="172"/>
      <c r="V262" s="172"/>
      <c r="W262" s="236"/>
      <c r="X262" s="834" t="s">
        <v>53</v>
      </c>
      <c r="Y262" s="271"/>
      <c r="Z262" s="917"/>
      <c r="AA262" s="926"/>
      <c r="AB262" s="926"/>
      <c r="AC262" s="930"/>
      <c r="AD262" s="930"/>
      <c r="AE262" s="976"/>
      <c r="AF262" s="896"/>
      <c r="AG262" s="863"/>
      <c r="AH262" s="750"/>
      <c r="AI262" s="727">
        <f t="shared" si="62"/>
        <v>0</v>
      </c>
      <c r="AJ262" s="728">
        <f t="shared" si="63"/>
        <v>0</v>
      </c>
      <c r="AK262" s="695"/>
      <c r="AL262" s="691">
        <f t="shared" si="64"/>
        <v>0</v>
      </c>
      <c r="AM262" s="24"/>
      <c r="AO262" s="1418"/>
    </row>
    <row r="263" spans="1:41" s="142" customFormat="1" ht="16" thickBot="1" x14ac:dyDescent="0.4">
      <c r="A263" s="144"/>
      <c r="B263" s="533" t="s">
        <v>222</v>
      </c>
      <c r="C263" s="537"/>
      <c r="D263" s="537"/>
      <c r="E263" s="533"/>
      <c r="F263" s="533"/>
      <c r="G263" s="538"/>
      <c r="H263" s="791"/>
      <c r="I263" s="541"/>
      <c r="J263" s="541"/>
      <c r="K263" s="800"/>
      <c r="L263" s="795"/>
      <c r="M263" s="544"/>
      <c r="N263" s="544"/>
      <c r="O263" s="819"/>
      <c r="P263" s="791"/>
      <c r="Q263" s="541"/>
      <c r="R263" s="541"/>
      <c r="S263" s="800"/>
      <c r="T263" s="791"/>
      <c r="U263" s="541"/>
      <c r="V263" s="541"/>
      <c r="W263" s="792"/>
      <c r="X263" s="542"/>
      <c r="Y263" s="543">
        <f t="shared" ref="Y263:AL263" si="65">SUM(Y242:Y262)</f>
        <v>0</v>
      </c>
      <c r="Z263" s="918">
        <f t="shared" si="65"/>
        <v>0</v>
      </c>
      <c r="AA263" s="897">
        <f t="shared" si="65"/>
        <v>181605.52</v>
      </c>
      <c r="AB263" s="897">
        <f t="shared" si="65"/>
        <v>181605.52</v>
      </c>
      <c r="AC263" s="897">
        <f t="shared" si="65"/>
        <v>160430.96</v>
      </c>
      <c r="AD263" s="897">
        <f t="shared" si="65"/>
        <v>160430.96</v>
      </c>
      <c r="AE263" s="984">
        <f t="shared" si="65"/>
        <v>153700</v>
      </c>
      <c r="AF263" s="897">
        <f t="shared" si="65"/>
        <v>0</v>
      </c>
      <c r="AG263" s="755">
        <f t="shared" si="65"/>
        <v>75393</v>
      </c>
      <c r="AH263" s="752">
        <f t="shared" si="65"/>
        <v>0</v>
      </c>
      <c r="AI263" s="753">
        <f t="shared" si="65"/>
        <v>342036.47999999998</v>
      </c>
      <c r="AJ263" s="754">
        <f t="shared" si="65"/>
        <v>571129.48</v>
      </c>
      <c r="AK263" s="755">
        <f t="shared" si="65"/>
        <v>0</v>
      </c>
      <c r="AL263" s="751">
        <f t="shared" si="65"/>
        <v>571129.48</v>
      </c>
      <c r="AM263" s="1219">
        <v>425000</v>
      </c>
      <c r="AN263" s="1218">
        <f>AM263-AL263</f>
        <v>-146129.47999999998</v>
      </c>
      <c r="AO263" s="1418"/>
    </row>
    <row r="264" spans="1:41" s="4" customFormat="1" x14ac:dyDescent="0.35">
      <c r="A264" s="1452" t="s">
        <v>100</v>
      </c>
      <c r="B264" s="1423" t="s">
        <v>101</v>
      </c>
      <c r="C264" s="1423" t="s">
        <v>102</v>
      </c>
      <c r="D264" s="1423" t="s">
        <v>102</v>
      </c>
      <c r="E264" s="110"/>
      <c r="F264" s="110"/>
      <c r="G264" s="1446" t="s">
        <v>10</v>
      </c>
      <c r="H264" s="245"/>
      <c r="I264" s="183"/>
      <c r="J264" s="183"/>
      <c r="K264" s="506"/>
      <c r="L264" s="256"/>
      <c r="M264" s="184"/>
      <c r="N264" s="184"/>
      <c r="O264" s="665"/>
      <c r="P264" s="261"/>
      <c r="Q264" s="220"/>
      <c r="R264" s="220"/>
      <c r="S264" s="491"/>
      <c r="T264" s="234"/>
      <c r="U264" s="172"/>
      <c r="V264" s="172"/>
      <c r="W264" s="236"/>
      <c r="X264" s="833" t="s">
        <v>47</v>
      </c>
      <c r="Y264" s="505"/>
      <c r="Z264" s="916"/>
      <c r="AA264" s="895"/>
      <c r="AB264" s="895"/>
      <c r="AC264" s="949"/>
      <c r="AD264" s="949"/>
      <c r="AE264" s="962">
        <f>7000+15000-6846</f>
        <v>15154</v>
      </c>
      <c r="AF264" s="895"/>
      <c r="AG264" s="862"/>
      <c r="AH264" s="749"/>
      <c r="AI264" s="727">
        <f t="shared" ref="AI264:AI291" si="66">AB264+AD264+AF264+AH264</f>
        <v>0</v>
      </c>
      <c r="AJ264" s="728">
        <f t="shared" ref="AJ264:AJ291" si="67">AA264+AC264+AE264+AG264</f>
        <v>15154</v>
      </c>
      <c r="AK264" s="693"/>
      <c r="AL264" s="685">
        <f>AJ264</f>
        <v>15154</v>
      </c>
      <c r="AM264" s="24"/>
      <c r="AO264" s="1418" t="s">
        <v>275</v>
      </c>
    </row>
    <row r="265" spans="1:41" s="4" customFormat="1" x14ac:dyDescent="0.35">
      <c r="A265" s="1451"/>
      <c r="B265" s="1424"/>
      <c r="C265" s="1424"/>
      <c r="D265" s="1424"/>
      <c r="E265" s="110"/>
      <c r="F265" s="110"/>
      <c r="G265" s="1447"/>
      <c r="H265" s="245"/>
      <c r="I265" s="183"/>
      <c r="J265" s="183"/>
      <c r="K265" s="506"/>
      <c r="L265" s="256"/>
      <c r="M265" s="184"/>
      <c r="N265" s="184"/>
      <c r="O265" s="665"/>
      <c r="P265" s="261"/>
      <c r="Q265" s="220"/>
      <c r="R265" s="220"/>
      <c r="S265" s="491"/>
      <c r="T265" s="234"/>
      <c r="U265" s="172"/>
      <c r="V265" s="172"/>
      <c r="W265" s="236"/>
      <c r="X265" s="14" t="s">
        <v>48</v>
      </c>
      <c r="Y265" s="23"/>
      <c r="Z265" s="914"/>
      <c r="AA265" s="893"/>
      <c r="AB265" s="893"/>
      <c r="AC265" s="946"/>
      <c r="AD265" s="946"/>
      <c r="AE265" s="960">
        <v>2000</v>
      </c>
      <c r="AF265" s="893"/>
      <c r="AG265" s="860"/>
      <c r="AH265" s="745"/>
      <c r="AI265" s="727">
        <f t="shared" si="66"/>
        <v>0</v>
      </c>
      <c r="AJ265" s="728">
        <f t="shared" si="67"/>
        <v>2000</v>
      </c>
      <c r="AK265" s="694"/>
      <c r="AL265" s="688">
        <f t="shared" ref="AL265:AL291" si="68">AJ265</f>
        <v>2000</v>
      </c>
      <c r="AM265" s="24"/>
      <c r="AO265" s="1418"/>
    </row>
    <row r="266" spans="1:41" s="4" customFormat="1" ht="26" x14ac:dyDescent="0.35">
      <c r="A266" s="1451"/>
      <c r="B266" s="1424"/>
      <c r="C266" s="1424"/>
      <c r="D266" s="1424"/>
      <c r="E266" s="110"/>
      <c r="F266" s="110"/>
      <c r="G266" s="1447"/>
      <c r="H266" s="245"/>
      <c r="I266" s="183"/>
      <c r="J266" s="183"/>
      <c r="K266" s="506"/>
      <c r="L266" s="256"/>
      <c r="M266" s="184"/>
      <c r="N266" s="184"/>
      <c r="O266" s="665"/>
      <c r="P266" s="245"/>
      <c r="Q266" s="183"/>
      <c r="R266" s="183"/>
      <c r="S266" s="491"/>
      <c r="T266" s="234"/>
      <c r="U266" s="172"/>
      <c r="V266" s="172"/>
      <c r="W266" s="236"/>
      <c r="X266" s="14" t="s">
        <v>49</v>
      </c>
      <c r="Y266" s="23"/>
      <c r="Z266" s="914"/>
      <c r="AA266" s="893"/>
      <c r="AB266" s="893"/>
      <c r="AC266" s="946"/>
      <c r="AD266" s="946"/>
      <c r="AE266" s="975"/>
      <c r="AF266" s="893"/>
      <c r="AG266" s="860"/>
      <c r="AH266" s="745"/>
      <c r="AI266" s="727">
        <f t="shared" si="66"/>
        <v>0</v>
      </c>
      <c r="AJ266" s="728">
        <f t="shared" si="67"/>
        <v>0</v>
      </c>
      <c r="AK266" s="694"/>
      <c r="AL266" s="688">
        <f t="shared" si="68"/>
        <v>0</v>
      </c>
      <c r="AM266" s="24"/>
      <c r="AO266" s="1418"/>
    </row>
    <row r="267" spans="1:41" s="4" customFormat="1" x14ac:dyDescent="0.35">
      <c r="A267" s="1451"/>
      <c r="B267" s="1424"/>
      <c r="C267" s="1424"/>
      <c r="D267" s="1424"/>
      <c r="E267" s="110"/>
      <c r="F267" s="110"/>
      <c r="G267" s="1447"/>
      <c r="H267" s="245"/>
      <c r="I267" s="183"/>
      <c r="J267" s="183"/>
      <c r="K267" s="506"/>
      <c r="L267" s="256"/>
      <c r="M267" s="184"/>
      <c r="N267" s="184"/>
      <c r="O267" s="665"/>
      <c r="P267" s="618"/>
      <c r="Q267" s="183"/>
      <c r="R267" s="183"/>
      <c r="S267" s="491"/>
      <c r="T267" s="234"/>
      <c r="U267" s="172"/>
      <c r="V267" s="172"/>
      <c r="W267" s="236"/>
      <c r="X267" s="14" t="s">
        <v>269</v>
      </c>
      <c r="Y267" s="23"/>
      <c r="Z267" s="914"/>
      <c r="AA267" s="924"/>
      <c r="AB267" s="893"/>
      <c r="AC267" s="946"/>
      <c r="AD267" s="946"/>
      <c r="AE267" s="975"/>
      <c r="AF267" s="893"/>
      <c r="AG267" s="860"/>
      <c r="AH267" s="745"/>
      <c r="AI267" s="727">
        <f t="shared" si="66"/>
        <v>0</v>
      </c>
      <c r="AJ267" s="728">
        <f t="shared" si="67"/>
        <v>0</v>
      </c>
      <c r="AK267" s="694"/>
      <c r="AL267" s="688">
        <f t="shared" si="68"/>
        <v>0</v>
      </c>
      <c r="AM267" s="24"/>
      <c r="AO267" s="1418"/>
    </row>
    <row r="268" spans="1:41" s="4" customFormat="1" x14ac:dyDescent="0.35">
      <c r="A268" s="1451"/>
      <c r="B268" s="1424"/>
      <c r="C268" s="1424"/>
      <c r="D268" s="1424"/>
      <c r="E268" s="110"/>
      <c r="F268" s="110"/>
      <c r="G268" s="1447"/>
      <c r="H268" s="245"/>
      <c r="I268" s="183"/>
      <c r="J268" s="183"/>
      <c r="K268" s="506"/>
      <c r="L268" s="256"/>
      <c r="M268" s="184"/>
      <c r="N268" s="184"/>
      <c r="O268" s="665"/>
      <c r="P268" s="261"/>
      <c r="Q268" s="220"/>
      <c r="R268" s="220"/>
      <c r="S268" s="799"/>
      <c r="T268" s="234"/>
      <c r="U268" s="172"/>
      <c r="V268" s="172"/>
      <c r="W268" s="236"/>
      <c r="X268" s="14" t="s">
        <v>51</v>
      </c>
      <c r="Y268" s="23"/>
      <c r="Z268" s="914"/>
      <c r="AA268" s="924"/>
      <c r="AB268" s="893"/>
      <c r="AC268" s="946"/>
      <c r="AD268" s="946"/>
      <c r="AE268" s="985">
        <f>2841.77999999991</f>
        <v>2841.7799999999102</v>
      </c>
      <c r="AF268" s="893"/>
      <c r="AG268" s="860"/>
      <c r="AH268" s="745"/>
      <c r="AI268" s="727">
        <f t="shared" si="66"/>
        <v>0</v>
      </c>
      <c r="AJ268" s="728">
        <f t="shared" si="67"/>
        <v>2841.7799999999102</v>
      </c>
      <c r="AK268" s="694"/>
      <c r="AL268" s="688">
        <f t="shared" si="68"/>
        <v>2841.7799999999102</v>
      </c>
      <c r="AM268" s="24"/>
      <c r="AO268" s="1418"/>
    </row>
    <row r="269" spans="1:41" s="4" customFormat="1" x14ac:dyDescent="0.35">
      <c r="A269" s="1451"/>
      <c r="B269" s="1424"/>
      <c r="C269" s="1424"/>
      <c r="D269" s="1424"/>
      <c r="E269" s="110"/>
      <c r="F269" s="110"/>
      <c r="G269" s="1447"/>
      <c r="H269" s="245"/>
      <c r="I269" s="183"/>
      <c r="J269" s="183"/>
      <c r="K269" s="506"/>
      <c r="L269" s="256"/>
      <c r="M269" s="184"/>
      <c r="N269" s="184"/>
      <c r="O269" s="665"/>
      <c r="P269" s="245"/>
      <c r="Q269" s="183"/>
      <c r="R269" s="183"/>
      <c r="S269" s="491"/>
      <c r="T269" s="234"/>
      <c r="U269" s="172"/>
      <c r="V269" s="172"/>
      <c r="W269" s="236"/>
      <c r="X269" s="14" t="s">
        <v>52</v>
      </c>
      <c r="Y269" s="23"/>
      <c r="Z269" s="914"/>
      <c r="AA269" s="924"/>
      <c r="AB269" s="893"/>
      <c r="AC269" s="946"/>
      <c r="AD269" s="946"/>
      <c r="AE269" s="975"/>
      <c r="AF269" s="893"/>
      <c r="AG269" s="860"/>
      <c r="AH269" s="745"/>
      <c r="AI269" s="727">
        <f t="shared" si="66"/>
        <v>0</v>
      </c>
      <c r="AJ269" s="728">
        <f t="shared" si="67"/>
        <v>0</v>
      </c>
      <c r="AK269" s="694"/>
      <c r="AL269" s="688">
        <f t="shared" si="68"/>
        <v>0</v>
      </c>
      <c r="AM269" s="24"/>
      <c r="AO269" s="1418"/>
    </row>
    <row r="270" spans="1:41" s="4" customFormat="1" ht="16" thickBot="1" x14ac:dyDescent="0.4">
      <c r="A270" s="1451"/>
      <c r="B270" s="1425"/>
      <c r="C270" s="1424"/>
      <c r="D270" s="1424"/>
      <c r="E270" s="110"/>
      <c r="F270" s="110"/>
      <c r="G270" s="1448"/>
      <c r="H270" s="245"/>
      <c r="I270" s="183"/>
      <c r="J270" s="183"/>
      <c r="K270" s="506"/>
      <c r="L270" s="256"/>
      <c r="M270" s="184"/>
      <c r="N270" s="184"/>
      <c r="O270" s="665"/>
      <c r="P270" s="245"/>
      <c r="Q270" s="183"/>
      <c r="R270" s="183"/>
      <c r="S270" s="491"/>
      <c r="T270" s="234"/>
      <c r="U270" s="172"/>
      <c r="V270" s="172"/>
      <c r="W270" s="236"/>
      <c r="X270" s="834" t="s">
        <v>53</v>
      </c>
      <c r="Y270" s="271"/>
      <c r="Z270" s="917"/>
      <c r="AA270" s="926"/>
      <c r="AB270" s="896"/>
      <c r="AC270" s="930"/>
      <c r="AD270" s="930"/>
      <c r="AE270" s="976"/>
      <c r="AF270" s="896"/>
      <c r="AG270" s="863"/>
      <c r="AH270" s="750"/>
      <c r="AI270" s="727">
        <f t="shared" si="66"/>
        <v>0</v>
      </c>
      <c r="AJ270" s="728">
        <f t="shared" si="67"/>
        <v>0</v>
      </c>
      <c r="AK270" s="695"/>
      <c r="AL270" s="691">
        <f t="shared" si="68"/>
        <v>0</v>
      </c>
      <c r="AM270" s="24"/>
      <c r="AO270" s="1418"/>
    </row>
    <row r="271" spans="1:41" s="4" customFormat="1" x14ac:dyDescent="0.35">
      <c r="A271" s="1451"/>
      <c r="B271" s="1423" t="s">
        <v>103</v>
      </c>
      <c r="C271" s="1424"/>
      <c r="D271" s="1424"/>
      <c r="E271" s="110"/>
      <c r="F271" s="110"/>
      <c r="G271" s="1446" t="s">
        <v>10</v>
      </c>
      <c r="H271" s="245"/>
      <c r="I271" s="183"/>
      <c r="J271" s="183"/>
      <c r="K271" s="506"/>
      <c r="L271" s="256"/>
      <c r="M271" s="184"/>
      <c r="N271" s="184"/>
      <c r="O271" s="665"/>
      <c r="P271" s="618"/>
      <c r="Q271" s="183"/>
      <c r="R271" s="183"/>
      <c r="S271" s="491"/>
      <c r="T271" s="234"/>
      <c r="U271" s="172"/>
      <c r="V271" s="172"/>
      <c r="W271" s="236"/>
      <c r="X271" s="833" t="s">
        <v>47</v>
      </c>
      <c r="Y271" s="505"/>
      <c r="Z271" s="916"/>
      <c r="AA271" s="925"/>
      <c r="AB271" s="895"/>
      <c r="AC271" s="949"/>
      <c r="AD271" s="949"/>
      <c r="AE271" s="983"/>
      <c r="AF271" s="895"/>
      <c r="AG271" s="862"/>
      <c r="AH271" s="749"/>
      <c r="AI271" s="727">
        <f t="shared" si="66"/>
        <v>0</v>
      </c>
      <c r="AJ271" s="728">
        <f t="shared" si="67"/>
        <v>0</v>
      </c>
      <c r="AK271" s="693"/>
      <c r="AL271" s="685">
        <f t="shared" si="68"/>
        <v>0</v>
      </c>
      <c r="AM271" s="24"/>
      <c r="AO271" s="1418"/>
    </row>
    <row r="272" spans="1:41" s="4" customFormat="1" x14ac:dyDescent="0.35">
      <c r="A272" s="1451"/>
      <c r="B272" s="1424"/>
      <c r="C272" s="1424"/>
      <c r="D272" s="1424"/>
      <c r="E272" s="110"/>
      <c r="F272" s="110"/>
      <c r="G272" s="1447"/>
      <c r="H272" s="245"/>
      <c r="I272" s="183"/>
      <c r="J272" s="183"/>
      <c r="K272" s="506"/>
      <c r="L272" s="256"/>
      <c r="M272" s="184"/>
      <c r="N272" s="184"/>
      <c r="O272" s="665"/>
      <c r="P272" s="618"/>
      <c r="Q272" s="183"/>
      <c r="R272" s="183"/>
      <c r="S272" s="491"/>
      <c r="T272" s="234"/>
      <c r="U272" s="172"/>
      <c r="V272" s="172"/>
      <c r="W272" s="236"/>
      <c r="X272" s="14" t="s">
        <v>48</v>
      </c>
      <c r="Y272" s="23"/>
      <c r="Z272" s="914"/>
      <c r="AA272" s="924"/>
      <c r="AB272" s="893"/>
      <c r="AC272" s="946"/>
      <c r="AD272" s="946"/>
      <c r="AE272" s="975"/>
      <c r="AF272" s="893"/>
      <c r="AG272" s="860"/>
      <c r="AH272" s="745"/>
      <c r="AI272" s="727">
        <f t="shared" si="66"/>
        <v>0</v>
      </c>
      <c r="AJ272" s="728">
        <f t="shared" si="67"/>
        <v>0</v>
      </c>
      <c r="AK272" s="694"/>
      <c r="AL272" s="688">
        <f t="shared" si="68"/>
        <v>0</v>
      </c>
      <c r="AM272" s="24"/>
      <c r="AO272" s="1418"/>
    </row>
    <row r="273" spans="1:41" s="4" customFormat="1" ht="26" x14ac:dyDescent="0.35">
      <c r="A273" s="1451"/>
      <c r="B273" s="1424"/>
      <c r="C273" s="1424"/>
      <c r="D273" s="1424"/>
      <c r="E273" s="110"/>
      <c r="F273" s="110"/>
      <c r="G273" s="1447"/>
      <c r="H273" s="245"/>
      <c r="I273" s="183"/>
      <c r="J273" s="183"/>
      <c r="K273" s="506"/>
      <c r="L273" s="256"/>
      <c r="M273" s="184"/>
      <c r="N273" s="184"/>
      <c r="O273" s="665"/>
      <c r="P273" s="245"/>
      <c r="Q273" s="183"/>
      <c r="R273" s="183"/>
      <c r="S273" s="491"/>
      <c r="T273" s="234"/>
      <c r="U273" s="172"/>
      <c r="V273" s="172"/>
      <c r="W273" s="236"/>
      <c r="X273" s="14" t="s">
        <v>49</v>
      </c>
      <c r="Y273" s="23"/>
      <c r="Z273" s="914"/>
      <c r="AA273" s="924"/>
      <c r="AB273" s="893"/>
      <c r="AC273" s="946"/>
      <c r="AD273" s="946"/>
      <c r="AE273" s="975"/>
      <c r="AF273" s="893"/>
      <c r="AG273" s="860"/>
      <c r="AH273" s="745"/>
      <c r="AI273" s="727">
        <f t="shared" si="66"/>
        <v>0</v>
      </c>
      <c r="AJ273" s="728">
        <f t="shared" si="67"/>
        <v>0</v>
      </c>
      <c r="AK273" s="694"/>
      <c r="AL273" s="688">
        <f t="shared" si="68"/>
        <v>0</v>
      </c>
      <c r="AM273" s="24"/>
      <c r="AO273" s="1418"/>
    </row>
    <row r="274" spans="1:41" s="4" customFormat="1" x14ac:dyDescent="0.35">
      <c r="A274" s="1451"/>
      <c r="B274" s="1424"/>
      <c r="C274" s="1424"/>
      <c r="D274" s="1424"/>
      <c r="E274" s="110"/>
      <c r="F274" s="110"/>
      <c r="G274" s="1447"/>
      <c r="H274" s="245"/>
      <c r="I274" s="183"/>
      <c r="J274" s="183"/>
      <c r="K274" s="506"/>
      <c r="L274" s="256"/>
      <c r="M274" s="184"/>
      <c r="N274" s="184"/>
      <c r="O274" s="665"/>
      <c r="P274" s="245"/>
      <c r="Q274" s="183"/>
      <c r="R274" s="183"/>
      <c r="S274" s="491"/>
      <c r="T274" s="234"/>
      <c r="U274" s="172"/>
      <c r="V274" s="172"/>
      <c r="W274" s="236"/>
      <c r="X274" s="14" t="s">
        <v>50</v>
      </c>
      <c r="Y274" s="23"/>
      <c r="Z274" s="914"/>
      <c r="AA274" s="924"/>
      <c r="AB274" s="893"/>
      <c r="AC274" s="946"/>
      <c r="AD274" s="946"/>
      <c r="AE274" s="975"/>
      <c r="AF274" s="893"/>
      <c r="AG274" s="860"/>
      <c r="AH274" s="745"/>
      <c r="AI274" s="727">
        <f t="shared" si="66"/>
        <v>0</v>
      </c>
      <c r="AJ274" s="728">
        <f t="shared" si="67"/>
        <v>0</v>
      </c>
      <c r="AK274" s="694"/>
      <c r="AL274" s="688">
        <f t="shared" si="68"/>
        <v>0</v>
      </c>
      <c r="AM274" s="24"/>
      <c r="AO274" s="1418"/>
    </row>
    <row r="275" spans="1:41" s="4" customFormat="1" x14ac:dyDescent="0.35">
      <c r="A275" s="1451"/>
      <c r="B275" s="1424"/>
      <c r="C275" s="1424"/>
      <c r="D275" s="1424"/>
      <c r="E275" s="110"/>
      <c r="F275" s="110"/>
      <c r="G275" s="1447"/>
      <c r="H275" s="245"/>
      <c r="I275" s="183"/>
      <c r="J275" s="183"/>
      <c r="K275" s="506"/>
      <c r="L275" s="256"/>
      <c r="M275" s="184"/>
      <c r="N275" s="184"/>
      <c r="O275" s="665"/>
      <c r="P275" s="245"/>
      <c r="Q275" s="183"/>
      <c r="R275" s="183"/>
      <c r="S275" s="491"/>
      <c r="T275" s="234"/>
      <c r="U275" s="172"/>
      <c r="V275" s="172"/>
      <c r="W275" s="236"/>
      <c r="X275" s="14" t="s">
        <v>51</v>
      </c>
      <c r="Y275" s="23"/>
      <c r="Z275" s="914"/>
      <c r="AA275" s="924"/>
      <c r="AB275" s="893"/>
      <c r="AC275" s="946"/>
      <c r="AD275" s="946"/>
      <c r="AE275" s="975"/>
      <c r="AF275" s="893"/>
      <c r="AG275" s="860"/>
      <c r="AH275" s="745"/>
      <c r="AI275" s="727">
        <f t="shared" si="66"/>
        <v>0</v>
      </c>
      <c r="AJ275" s="728">
        <f t="shared" si="67"/>
        <v>0</v>
      </c>
      <c r="AK275" s="694"/>
      <c r="AL275" s="688">
        <f t="shared" si="68"/>
        <v>0</v>
      </c>
      <c r="AM275" s="24"/>
      <c r="AO275" s="1418"/>
    </row>
    <row r="276" spans="1:41" s="4" customFormat="1" x14ac:dyDescent="0.35">
      <c r="A276" s="1451"/>
      <c r="B276" s="1424"/>
      <c r="C276" s="1424"/>
      <c r="D276" s="1424"/>
      <c r="E276" s="110"/>
      <c r="F276" s="110"/>
      <c r="G276" s="1447"/>
      <c r="H276" s="245"/>
      <c r="I276" s="183"/>
      <c r="J276" s="183"/>
      <c r="K276" s="506"/>
      <c r="L276" s="256"/>
      <c r="M276" s="184"/>
      <c r="N276" s="184"/>
      <c r="O276" s="665"/>
      <c r="P276" s="245"/>
      <c r="Q276" s="183"/>
      <c r="R276" s="183"/>
      <c r="S276" s="491"/>
      <c r="T276" s="234"/>
      <c r="U276" s="172"/>
      <c r="V276" s="172"/>
      <c r="W276" s="236"/>
      <c r="X276" s="14" t="s">
        <v>52</v>
      </c>
      <c r="Y276" s="23"/>
      <c r="Z276" s="914"/>
      <c r="AA276" s="924"/>
      <c r="AB276" s="893"/>
      <c r="AC276" s="946"/>
      <c r="AD276" s="946"/>
      <c r="AE276" s="975"/>
      <c r="AF276" s="893"/>
      <c r="AG276" s="860"/>
      <c r="AH276" s="745"/>
      <c r="AI276" s="727">
        <f t="shared" si="66"/>
        <v>0</v>
      </c>
      <c r="AJ276" s="728">
        <f t="shared" si="67"/>
        <v>0</v>
      </c>
      <c r="AK276" s="694"/>
      <c r="AL276" s="688">
        <f t="shared" si="68"/>
        <v>0</v>
      </c>
      <c r="AM276" s="24"/>
      <c r="AO276" s="1418"/>
    </row>
    <row r="277" spans="1:41" s="4" customFormat="1" ht="16" thickBot="1" x14ac:dyDescent="0.4">
      <c r="A277" s="1451"/>
      <c r="B277" s="1425"/>
      <c r="C277" s="1424"/>
      <c r="D277" s="1424"/>
      <c r="E277" s="110"/>
      <c r="F277" s="110"/>
      <c r="G277" s="1448"/>
      <c r="H277" s="245"/>
      <c r="I277" s="183"/>
      <c r="J277" s="183"/>
      <c r="K277" s="506"/>
      <c r="L277" s="256"/>
      <c r="M277" s="184"/>
      <c r="N277" s="184"/>
      <c r="O277" s="665"/>
      <c r="P277" s="245"/>
      <c r="Q277" s="183"/>
      <c r="R277" s="183"/>
      <c r="S277" s="491"/>
      <c r="T277" s="234"/>
      <c r="U277" s="172"/>
      <c r="V277" s="172"/>
      <c r="W277" s="236"/>
      <c r="X277" s="834" t="s">
        <v>53</v>
      </c>
      <c r="Y277" s="271"/>
      <c r="Z277" s="917"/>
      <c r="AA277" s="926"/>
      <c r="AB277" s="896"/>
      <c r="AC277" s="930"/>
      <c r="AD277" s="930"/>
      <c r="AE277" s="976"/>
      <c r="AF277" s="896"/>
      <c r="AG277" s="863"/>
      <c r="AH277" s="750"/>
      <c r="AI277" s="727">
        <f t="shared" si="66"/>
        <v>0</v>
      </c>
      <c r="AJ277" s="728">
        <f t="shared" si="67"/>
        <v>0</v>
      </c>
      <c r="AK277" s="695"/>
      <c r="AL277" s="691">
        <f t="shared" si="68"/>
        <v>0</v>
      </c>
      <c r="AM277" s="24"/>
      <c r="AO277" s="1418"/>
    </row>
    <row r="278" spans="1:41" s="4" customFormat="1" x14ac:dyDescent="0.35">
      <c r="A278" s="1451"/>
      <c r="B278" s="1423" t="s">
        <v>104</v>
      </c>
      <c r="C278" s="1424"/>
      <c r="D278" s="1424"/>
      <c r="E278" s="110"/>
      <c r="F278" s="110"/>
      <c r="G278" s="1446" t="s">
        <v>10</v>
      </c>
      <c r="H278" s="245"/>
      <c r="I278" s="183"/>
      <c r="J278" s="183"/>
      <c r="K278" s="506"/>
      <c r="L278" s="256"/>
      <c r="M278" s="184"/>
      <c r="N278" s="184"/>
      <c r="O278" s="665"/>
      <c r="P278" s="618"/>
      <c r="Q278" s="183"/>
      <c r="R278" s="183"/>
      <c r="S278" s="491"/>
      <c r="T278" s="234"/>
      <c r="U278" s="172"/>
      <c r="V278" s="172"/>
      <c r="W278" s="236"/>
      <c r="X278" s="833" t="s">
        <v>47</v>
      </c>
      <c r="Y278" s="505"/>
      <c r="Z278" s="916"/>
      <c r="AA278" s="925"/>
      <c r="AB278" s="895"/>
      <c r="AC278" s="949"/>
      <c r="AD278" s="949"/>
      <c r="AE278" s="983"/>
      <c r="AF278" s="895"/>
      <c r="AG278" s="862"/>
      <c r="AH278" s="749"/>
      <c r="AI278" s="727">
        <f t="shared" si="66"/>
        <v>0</v>
      </c>
      <c r="AJ278" s="728">
        <f t="shared" si="67"/>
        <v>0</v>
      </c>
      <c r="AK278" s="693"/>
      <c r="AL278" s="685">
        <f t="shared" si="68"/>
        <v>0</v>
      </c>
      <c r="AM278" s="24"/>
      <c r="AO278" s="1418"/>
    </row>
    <row r="279" spans="1:41" s="4" customFormat="1" x14ac:dyDescent="0.35">
      <c r="A279" s="1451"/>
      <c r="B279" s="1424"/>
      <c r="C279" s="1424"/>
      <c r="D279" s="1424"/>
      <c r="E279" s="110"/>
      <c r="F279" s="110"/>
      <c r="G279" s="1447"/>
      <c r="H279" s="245"/>
      <c r="I279" s="183"/>
      <c r="J279" s="183"/>
      <c r="K279" s="506"/>
      <c r="L279" s="256"/>
      <c r="M279" s="184"/>
      <c r="N279" s="184"/>
      <c r="O279" s="665"/>
      <c r="P279" s="618"/>
      <c r="Q279" s="183"/>
      <c r="R279" s="183"/>
      <c r="S279" s="491"/>
      <c r="T279" s="234"/>
      <c r="U279" s="172"/>
      <c r="V279" s="172"/>
      <c r="W279" s="236"/>
      <c r="X279" s="14" t="s">
        <v>48</v>
      </c>
      <c r="Y279" s="23"/>
      <c r="Z279" s="914"/>
      <c r="AA279" s="924"/>
      <c r="AB279" s="893"/>
      <c r="AC279" s="946"/>
      <c r="AD279" s="946"/>
      <c r="AE279" s="975"/>
      <c r="AF279" s="893"/>
      <c r="AG279" s="860"/>
      <c r="AH279" s="745"/>
      <c r="AI279" s="727">
        <f t="shared" si="66"/>
        <v>0</v>
      </c>
      <c r="AJ279" s="728">
        <f t="shared" si="67"/>
        <v>0</v>
      </c>
      <c r="AK279" s="694"/>
      <c r="AL279" s="688">
        <f t="shared" si="68"/>
        <v>0</v>
      </c>
      <c r="AM279" s="24"/>
      <c r="AO279" s="1418"/>
    </row>
    <row r="280" spans="1:41" s="4" customFormat="1" ht="26" x14ac:dyDescent="0.35">
      <c r="A280" s="1451"/>
      <c r="B280" s="1424"/>
      <c r="C280" s="1424"/>
      <c r="D280" s="1424"/>
      <c r="E280" s="110"/>
      <c r="F280" s="110"/>
      <c r="G280" s="1447"/>
      <c r="H280" s="245"/>
      <c r="I280" s="183"/>
      <c r="J280" s="183"/>
      <c r="K280" s="506"/>
      <c r="L280" s="256"/>
      <c r="M280" s="184"/>
      <c r="N280" s="184"/>
      <c r="O280" s="665"/>
      <c r="P280" s="618"/>
      <c r="Q280" s="183"/>
      <c r="R280" s="183"/>
      <c r="S280" s="491"/>
      <c r="T280" s="234"/>
      <c r="U280" s="172"/>
      <c r="V280" s="172"/>
      <c r="W280" s="236"/>
      <c r="X280" s="14" t="s">
        <v>49</v>
      </c>
      <c r="Y280" s="23"/>
      <c r="Z280" s="914"/>
      <c r="AA280" s="924"/>
      <c r="AB280" s="893"/>
      <c r="AC280" s="946"/>
      <c r="AD280" s="946"/>
      <c r="AE280" s="975"/>
      <c r="AF280" s="893"/>
      <c r="AG280" s="860"/>
      <c r="AH280" s="745"/>
      <c r="AI280" s="727">
        <f t="shared" si="66"/>
        <v>0</v>
      </c>
      <c r="AJ280" s="728">
        <f t="shared" si="67"/>
        <v>0</v>
      </c>
      <c r="AK280" s="694"/>
      <c r="AL280" s="688">
        <f t="shared" si="68"/>
        <v>0</v>
      </c>
      <c r="AM280" s="24"/>
      <c r="AO280" s="1418"/>
    </row>
    <row r="281" spans="1:41" s="4" customFormat="1" x14ac:dyDescent="0.35">
      <c r="A281" s="1451"/>
      <c r="B281" s="1424"/>
      <c r="C281" s="1424"/>
      <c r="D281" s="1424"/>
      <c r="E281" s="110"/>
      <c r="F281" s="110"/>
      <c r="G281" s="1447"/>
      <c r="H281" s="245"/>
      <c r="I281" s="183"/>
      <c r="J281" s="183"/>
      <c r="K281" s="506"/>
      <c r="L281" s="256"/>
      <c r="M281" s="184"/>
      <c r="N281" s="184"/>
      <c r="O281" s="665"/>
      <c r="P281" s="618"/>
      <c r="Q281" s="183"/>
      <c r="R281" s="183"/>
      <c r="S281" s="491"/>
      <c r="T281" s="234"/>
      <c r="U281" s="172"/>
      <c r="V281" s="172"/>
      <c r="W281" s="236"/>
      <c r="X281" s="14" t="s">
        <v>50</v>
      </c>
      <c r="Y281" s="23"/>
      <c r="Z281" s="914"/>
      <c r="AA281" s="924"/>
      <c r="AB281" s="893"/>
      <c r="AC281" s="946"/>
      <c r="AD281" s="946"/>
      <c r="AE281" s="975"/>
      <c r="AF281" s="893"/>
      <c r="AG281" s="860"/>
      <c r="AH281" s="745"/>
      <c r="AI281" s="727">
        <f t="shared" si="66"/>
        <v>0</v>
      </c>
      <c r="AJ281" s="728">
        <f t="shared" si="67"/>
        <v>0</v>
      </c>
      <c r="AK281" s="694"/>
      <c r="AL281" s="688">
        <f t="shared" si="68"/>
        <v>0</v>
      </c>
      <c r="AM281" s="24"/>
      <c r="AO281" s="1418"/>
    </row>
    <row r="282" spans="1:41" s="4" customFormat="1" x14ac:dyDescent="0.35">
      <c r="A282" s="1451"/>
      <c r="B282" s="1424"/>
      <c r="C282" s="1424"/>
      <c r="D282" s="1424"/>
      <c r="E282" s="110"/>
      <c r="F282" s="110"/>
      <c r="G282" s="1447"/>
      <c r="H282" s="245"/>
      <c r="I282" s="183"/>
      <c r="J282" s="183"/>
      <c r="K282" s="506"/>
      <c r="L282" s="256"/>
      <c r="M282" s="184"/>
      <c r="N282" s="184"/>
      <c r="O282" s="665"/>
      <c r="P282" s="618"/>
      <c r="Q282" s="183"/>
      <c r="R282" s="183"/>
      <c r="S282" s="491"/>
      <c r="T282" s="234"/>
      <c r="U282" s="172"/>
      <c r="V282" s="172"/>
      <c r="W282" s="236"/>
      <c r="X282" s="14" t="s">
        <v>51</v>
      </c>
      <c r="Y282" s="23"/>
      <c r="Z282" s="914"/>
      <c r="AA282" s="924"/>
      <c r="AB282" s="893"/>
      <c r="AC282" s="946"/>
      <c r="AD282" s="946"/>
      <c r="AE282" s="975"/>
      <c r="AF282" s="893"/>
      <c r="AG282" s="860"/>
      <c r="AH282" s="745"/>
      <c r="AI282" s="727">
        <f t="shared" si="66"/>
        <v>0</v>
      </c>
      <c r="AJ282" s="728">
        <f t="shared" si="67"/>
        <v>0</v>
      </c>
      <c r="AK282" s="694"/>
      <c r="AL282" s="688">
        <f t="shared" si="68"/>
        <v>0</v>
      </c>
      <c r="AM282" s="24"/>
      <c r="AO282" s="1418"/>
    </row>
    <row r="283" spans="1:41" s="4" customFormat="1" x14ac:dyDescent="0.35">
      <c r="A283" s="1451"/>
      <c r="B283" s="1424"/>
      <c r="C283" s="1424"/>
      <c r="D283" s="1424"/>
      <c r="E283" s="110"/>
      <c r="F283" s="110"/>
      <c r="G283" s="1447"/>
      <c r="H283" s="245"/>
      <c r="I283" s="183"/>
      <c r="J283" s="183"/>
      <c r="K283" s="506"/>
      <c r="L283" s="256"/>
      <c r="M283" s="184"/>
      <c r="N283" s="184"/>
      <c r="O283" s="665"/>
      <c r="P283" s="618"/>
      <c r="Q283" s="183"/>
      <c r="R283" s="183"/>
      <c r="S283" s="491"/>
      <c r="T283" s="234"/>
      <c r="U283" s="172"/>
      <c r="V283" s="172"/>
      <c r="W283" s="236"/>
      <c r="X283" s="14" t="s">
        <v>52</v>
      </c>
      <c r="Y283" s="23"/>
      <c r="Z283" s="914"/>
      <c r="AA283" s="924"/>
      <c r="AB283" s="893"/>
      <c r="AC283" s="946"/>
      <c r="AD283" s="946"/>
      <c r="AE283" s="975"/>
      <c r="AF283" s="893"/>
      <c r="AG283" s="860"/>
      <c r="AH283" s="745"/>
      <c r="AI283" s="727">
        <f t="shared" si="66"/>
        <v>0</v>
      </c>
      <c r="AJ283" s="728">
        <f t="shared" si="67"/>
        <v>0</v>
      </c>
      <c r="AK283" s="694"/>
      <c r="AL283" s="688">
        <f t="shared" si="68"/>
        <v>0</v>
      </c>
      <c r="AM283" s="24"/>
      <c r="AO283" s="1418"/>
    </row>
    <row r="284" spans="1:41" s="4" customFormat="1" ht="16" thickBot="1" x14ac:dyDescent="0.4">
      <c r="A284" s="1451"/>
      <c r="B284" s="1425"/>
      <c r="C284" s="1424"/>
      <c r="D284" s="1424"/>
      <c r="E284" s="110"/>
      <c r="F284" s="110"/>
      <c r="G284" s="1448"/>
      <c r="H284" s="245"/>
      <c r="I284" s="183"/>
      <c r="J284" s="183"/>
      <c r="K284" s="506"/>
      <c r="L284" s="256"/>
      <c r="M284" s="184"/>
      <c r="N284" s="184"/>
      <c r="O284" s="665"/>
      <c r="P284" s="618"/>
      <c r="Q284" s="183"/>
      <c r="R284" s="183"/>
      <c r="S284" s="491"/>
      <c r="T284" s="234"/>
      <c r="U284" s="172"/>
      <c r="V284" s="172"/>
      <c r="W284" s="236"/>
      <c r="X284" s="834" t="s">
        <v>53</v>
      </c>
      <c r="Y284" s="271"/>
      <c r="Z284" s="917"/>
      <c r="AA284" s="926"/>
      <c r="AB284" s="896"/>
      <c r="AC284" s="930"/>
      <c r="AD284" s="930"/>
      <c r="AE284" s="976"/>
      <c r="AF284" s="896"/>
      <c r="AG284" s="863"/>
      <c r="AH284" s="750"/>
      <c r="AI284" s="727">
        <f t="shared" si="66"/>
        <v>0</v>
      </c>
      <c r="AJ284" s="728">
        <f t="shared" si="67"/>
        <v>0</v>
      </c>
      <c r="AK284" s="695"/>
      <c r="AL284" s="691">
        <f t="shared" si="68"/>
        <v>0</v>
      </c>
      <c r="AM284" s="24"/>
      <c r="AO284" s="1418"/>
    </row>
    <row r="285" spans="1:41" s="4" customFormat="1" x14ac:dyDescent="0.35">
      <c r="A285" s="1451"/>
      <c r="B285" s="1423" t="s">
        <v>105</v>
      </c>
      <c r="C285" s="1424"/>
      <c r="D285" s="1424"/>
      <c r="E285" s="110"/>
      <c r="F285" s="110"/>
      <c r="G285" s="1446" t="s">
        <v>10</v>
      </c>
      <c r="H285" s="245"/>
      <c r="I285" s="183"/>
      <c r="J285" s="183"/>
      <c r="K285" s="506"/>
      <c r="L285" s="256"/>
      <c r="M285" s="184"/>
      <c r="N285" s="184"/>
      <c r="O285" s="665"/>
      <c r="P285" s="618"/>
      <c r="Q285" s="183"/>
      <c r="R285" s="183"/>
      <c r="S285" s="491"/>
      <c r="T285" s="234"/>
      <c r="U285" s="172"/>
      <c r="V285" s="172"/>
      <c r="W285" s="236"/>
      <c r="X285" s="833" t="s">
        <v>47</v>
      </c>
      <c r="Y285" s="505"/>
      <c r="Z285" s="916"/>
      <c r="AA285" s="925"/>
      <c r="AB285" s="895"/>
      <c r="AC285" s="949"/>
      <c r="AD285" s="949"/>
      <c r="AE285" s="983"/>
      <c r="AF285" s="895"/>
      <c r="AG285" s="862"/>
      <c r="AH285" s="749"/>
      <c r="AI285" s="727">
        <f t="shared" si="66"/>
        <v>0</v>
      </c>
      <c r="AJ285" s="728">
        <f t="shared" si="67"/>
        <v>0</v>
      </c>
      <c r="AK285" s="693"/>
      <c r="AL285" s="685">
        <f t="shared" si="68"/>
        <v>0</v>
      </c>
      <c r="AM285" s="24"/>
      <c r="AO285" s="1418"/>
    </row>
    <row r="286" spans="1:41" s="4" customFormat="1" x14ac:dyDescent="0.35">
      <c r="A286" s="1451"/>
      <c r="B286" s="1424"/>
      <c r="C286" s="1424"/>
      <c r="D286" s="1424"/>
      <c r="E286" s="110"/>
      <c r="F286" s="110"/>
      <c r="G286" s="1447"/>
      <c r="H286" s="245"/>
      <c r="I286" s="183"/>
      <c r="J286" s="183"/>
      <c r="K286" s="506"/>
      <c r="L286" s="256"/>
      <c r="M286" s="184"/>
      <c r="N286" s="184"/>
      <c r="O286" s="665"/>
      <c r="P286" s="618"/>
      <c r="Q286" s="183"/>
      <c r="R286" s="183"/>
      <c r="S286" s="491"/>
      <c r="T286" s="234"/>
      <c r="U286" s="172"/>
      <c r="V286" s="172"/>
      <c r="W286" s="236"/>
      <c r="X286" s="14" t="s">
        <v>48</v>
      </c>
      <c r="Y286" s="23"/>
      <c r="Z286" s="914"/>
      <c r="AA286" s="924"/>
      <c r="AB286" s="893"/>
      <c r="AC286" s="946"/>
      <c r="AD286" s="946"/>
      <c r="AE286" s="975"/>
      <c r="AF286" s="893"/>
      <c r="AG286" s="860"/>
      <c r="AH286" s="745"/>
      <c r="AI286" s="727">
        <f t="shared" si="66"/>
        <v>0</v>
      </c>
      <c r="AJ286" s="728">
        <f t="shared" si="67"/>
        <v>0</v>
      </c>
      <c r="AK286" s="694"/>
      <c r="AL286" s="688">
        <f t="shared" si="68"/>
        <v>0</v>
      </c>
      <c r="AM286" s="24"/>
      <c r="AO286" s="1418"/>
    </row>
    <row r="287" spans="1:41" s="4" customFormat="1" ht="26" x14ac:dyDescent="0.35">
      <c r="A287" s="1451"/>
      <c r="B287" s="1424"/>
      <c r="C287" s="1424"/>
      <c r="D287" s="1424"/>
      <c r="E287" s="110"/>
      <c r="F287" s="110"/>
      <c r="G287" s="1447"/>
      <c r="H287" s="245"/>
      <c r="I287" s="183"/>
      <c r="J287" s="183"/>
      <c r="K287" s="506"/>
      <c r="L287" s="256"/>
      <c r="M287" s="184"/>
      <c r="N287" s="184"/>
      <c r="O287" s="665"/>
      <c r="P287" s="618"/>
      <c r="Q287" s="183"/>
      <c r="R287" s="183"/>
      <c r="S287" s="491"/>
      <c r="T287" s="234"/>
      <c r="U287" s="172"/>
      <c r="V287" s="172"/>
      <c r="W287" s="236"/>
      <c r="X287" s="14" t="s">
        <v>49</v>
      </c>
      <c r="Y287" s="23"/>
      <c r="Z287" s="914"/>
      <c r="AA287" s="924"/>
      <c r="AB287" s="893"/>
      <c r="AC287" s="946"/>
      <c r="AD287" s="946"/>
      <c r="AE287" s="975"/>
      <c r="AF287" s="893"/>
      <c r="AG287" s="860"/>
      <c r="AH287" s="745"/>
      <c r="AI287" s="727">
        <f t="shared" si="66"/>
        <v>0</v>
      </c>
      <c r="AJ287" s="728">
        <f t="shared" si="67"/>
        <v>0</v>
      </c>
      <c r="AK287" s="694"/>
      <c r="AL287" s="688">
        <f t="shared" si="68"/>
        <v>0</v>
      </c>
      <c r="AM287" s="24"/>
      <c r="AO287" s="1418"/>
    </row>
    <row r="288" spans="1:41" s="4" customFormat="1" x14ac:dyDescent="0.35">
      <c r="A288" s="1451"/>
      <c r="B288" s="1424"/>
      <c r="C288" s="1424"/>
      <c r="D288" s="1424"/>
      <c r="E288" s="110"/>
      <c r="F288" s="110"/>
      <c r="G288" s="1447"/>
      <c r="H288" s="245"/>
      <c r="I288" s="183"/>
      <c r="J288" s="183"/>
      <c r="K288" s="506"/>
      <c r="L288" s="256"/>
      <c r="M288" s="184"/>
      <c r="N288" s="184"/>
      <c r="O288" s="665"/>
      <c r="P288" s="618"/>
      <c r="Q288" s="183"/>
      <c r="R288" s="183"/>
      <c r="S288" s="491"/>
      <c r="T288" s="234"/>
      <c r="U288" s="172"/>
      <c r="V288" s="172"/>
      <c r="W288" s="236"/>
      <c r="X288" s="14" t="s">
        <v>50</v>
      </c>
      <c r="Y288" s="23"/>
      <c r="Z288" s="914"/>
      <c r="AA288" s="924"/>
      <c r="AB288" s="893"/>
      <c r="AC288" s="946"/>
      <c r="AD288" s="946"/>
      <c r="AE288" s="975"/>
      <c r="AF288" s="893"/>
      <c r="AG288" s="860"/>
      <c r="AH288" s="745"/>
      <c r="AI288" s="727">
        <f t="shared" si="66"/>
        <v>0</v>
      </c>
      <c r="AJ288" s="728">
        <f t="shared" si="67"/>
        <v>0</v>
      </c>
      <c r="AK288" s="694"/>
      <c r="AL288" s="688">
        <f t="shared" si="68"/>
        <v>0</v>
      </c>
      <c r="AM288" s="24"/>
      <c r="AO288" s="1418"/>
    </row>
    <row r="289" spans="1:41" s="4" customFormat="1" x14ac:dyDescent="0.35">
      <c r="A289" s="1451"/>
      <c r="B289" s="1424"/>
      <c r="C289" s="1424"/>
      <c r="D289" s="1424"/>
      <c r="E289" s="110"/>
      <c r="F289" s="110"/>
      <c r="G289" s="1447"/>
      <c r="H289" s="245"/>
      <c r="I289" s="183"/>
      <c r="J289" s="183"/>
      <c r="K289" s="506"/>
      <c r="L289" s="256"/>
      <c r="M289" s="184"/>
      <c r="N289" s="184"/>
      <c r="O289" s="665"/>
      <c r="P289" s="618"/>
      <c r="Q289" s="183"/>
      <c r="R289" s="183"/>
      <c r="S289" s="491"/>
      <c r="T289" s="234"/>
      <c r="U289" s="172"/>
      <c r="V289" s="172"/>
      <c r="W289" s="236"/>
      <c r="X289" s="14" t="s">
        <v>51</v>
      </c>
      <c r="Y289" s="23"/>
      <c r="Z289" s="914"/>
      <c r="AA289" s="924"/>
      <c r="AB289" s="893"/>
      <c r="AC289" s="946"/>
      <c r="AD289" s="946"/>
      <c r="AE289" s="975"/>
      <c r="AF289" s="893"/>
      <c r="AG289" s="860"/>
      <c r="AH289" s="745"/>
      <c r="AI289" s="727">
        <f t="shared" si="66"/>
        <v>0</v>
      </c>
      <c r="AJ289" s="728">
        <f t="shared" si="67"/>
        <v>0</v>
      </c>
      <c r="AK289" s="694"/>
      <c r="AL289" s="688">
        <f t="shared" si="68"/>
        <v>0</v>
      </c>
      <c r="AM289" s="24"/>
      <c r="AO289" s="1418"/>
    </row>
    <row r="290" spans="1:41" s="4" customFormat="1" x14ac:dyDescent="0.35">
      <c r="A290" s="1451"/>
      <c r="B290" s="1424"/>
      <c r="C290" s="1424"/>
      <c r="D290" s="1424"/>
      <c r="E290" s="110"/>
      <c r="F290" s="110"/>
      <c r="G290" s="1447"/>
      <c r="H290" s="245"/>
      <c r="I290" s="183"/>
      <c r="J290" s="183"/>
      <c r="K290" s="506"/>
      <c r="L290" s="256"/>
      <c r="M290" s="184"/>
      <c r="N290" s="184"/>
      <c r="O290" s="665"/>
      <c r="P290" s="618"/>
      <c r="Q290" s="183"/>
      <c r="R290" s="183"/>
      <c r="S290" s="491"/>
      <c r="T290" s="234"/>
      <c r="U290" s="172"/>
      <c r="V290" s="172"/>
      <c r="W290" s="236"/>
      <c r="X290" s="14" t="s">
        <v>52</v>
      </c>
      <c r="Y290" s="23"/>
      <c r="Z290" s="914"/>
      <c r="AA290" s="924"/>
      <c r="AB290" s="893"/>
      <c r="AC290" s="946"/>
      <c r="AD290" s="946"/>
      <c r="AE290" s="975"/>
      <c r="AF290" s="893"/>
      <c r="AG290" s="860"/>
      <c r="AH290" s="745"/>
      <c r="AI290" s="727">
        <f t="shared" si="66"/>
        <v>0</v>
      </c>
      <c r="AJ290" s="728">
        <f t="shared" si="67"/>
        <v>0</v>
      </c>
      <c r="AK290" s="694"/>
      <c r="AL290" s="688">
        <f t="shared" si="68"/>
        <v>0</v>
      </c>
      <c r="AM290" s="24"/>
      <c r="AO290" s="1418"/>
    </row>
    <row r="291" spans="1:41" s="4" customFormat="1" ht="16" thickBot="1" x14ac:dyDescent="0.4">
      <c r="A291" s="1453"/>
      <c r="B291" s="1425"/>
      <c r="C291" s="1425"/>
      <c r="D291" s="1425"/>
      <c r="E291" s="110"/>
      <c r="F291" s="110"/>
      <c r="G291" s="1448"/>
      <c r="H291" s="245"/>
      <c r="I291" s="183"/>
      <c r="J291" s="183"/>
      <c r="K291" s="506"/>
      <c r="L291" s="256"/>
      <c r="M291" s="184"/>
      <c r="N291" s="184"/>
      <c r="O291" s="665"/>
      <c r="P291" s="618"/>
      <c r="Q291" s="183"/>
      <c r="R291" s="183"/>
      <c r="S291" s="491"/>
      <c r="T291" s="234"/>
      <c r="U291" s="172"/>
      <c r="V291" s="172"/>
      <c r="W291" s="236"/>
      <c r="X291" s="832" t="s">
        <v>53</v>
      </c>
      <c r="Y291" s="271"/>
      <c r="Z291" s="917"/>
      <c r="AA291" s="896"/>
      <c r="AB291" s="896"/>
      <c r="AC291" s="930"/>
      <c r="AD291" s="930"/>
      <c r="AE291" s="976"/>
      <c r="AF291" s="896"/>
      <c r="AG291" s="863"/>
      <c r="AH291" s="750"/>
      <c r="AI291" s="727">
        <f t="shared" si="66"/>
        <v>0</v>
      </c>
      <c r="AJ291" s="728">
        <f t="shared" si="67"/>
        <v>0</v>
      </c>
      <c r="AK291" s="695"/>
      <c r="AL291" s="691">
        <f t="shared" si="68"/>
        <v>0</v>
      </c>
      <c r="AM291" s="24"/>
      <c r="AO291" s="1418"/>
    </row>
    <row r="292" spans="1:41" s="142" customFormat="1" ht="16" thickBot="1" x14ac:dyDescent="0.4">
      <c r="A292" s="144"/>
      <c r="B292" s="533" t="s">
        <v>223</v>
      </c>
      <c r="C292" s="537"/>
      <c r="D292" s="537"/>
      <c r="E292" s="533"/>
      <c r="F292" s="533"/>
      <c r="G292" s="538"/>
      <c r="H292" s="791"/>
      <c r="I292" s="541"/>
      <c r="J292" s="541"/>
      <c r="K292" s="800"/>
      <c r="L292" s="795"/>
      <c r="M292" s="544"/>
      <c r="N292" s="544"/>
      <c r="O292" s="819"/>
      <c r="P292" s="618"/>
      <c r="Q292" s="541"/>
      <c r="R292" s="541"/>
      <c r="S292" s="800"/>
      <c r="T292" s="791"/>
      <c r="U292" s="541"/>
      <c r="V292" s="541"/>
      <c r="W292" s="792"/>
      <c r="X292" s="542"/>
      <c r="Y292" s="543">
        <f t="shared" ref="Y292:AL292" si="69">SUM(Y264:Y291)</f>
        <v>0</v>
      </c>
      <c r="Z292" s="918">
        <f t="shared" si="69"/>
        <v>0</v>
      </c>
      <c r="AA292" s="897">
        <f t="shared" si="69"/>
        <v>0</v>
      </c>
      <c r="AB292" s="897">
        <f t="shared" si="69"/>
        <v>0</v>
      </c>
      <c r="AC292" s="897">
        <f t="shared" si="69"/>
        <v>0</v>
      </c>
      <c r="AD292" s="897">
        <f t="shared" si="69"/>
        <v>0</v>
      </c>
      <c r="AE292" s="984">
        <f t="shared" si="69"/>
        <v>19995.779999999912</v>
      </c>
      <c r="AF292" s="897">
        <f t="shared" si="69"/>
        <v>0</v>
      </c>
      <c r="AG292" s="755">
        <f t="shared" si="69"/>
        <v>0</v>
      </c>
      <c r="AH292" s="752">
        <f t="shared" si="69"/>
        <v>0</v>
      </c>
      <c r="AI292" s="753">
        <f t="shared" si="69"/>
        <v>0</v>
      </c>
      <c r="AJ292" s="754">
        <f t="shared" si="69"/>
        <v>19995.779999999912</v>
      </c>
      <c r="AK292" s="755">
        <f t="shared" si="69"/>
        <v>0</v>
      </c>
      <c r="AL292" s="751">
        <f t="shared" si="69"/>
        <v>19995.779999999912</v>
      </c>
      <c r="AM292" s="1219">
        <v>55000</v>
      </c>
      <c r="AN292" s="1218">
        <f>AM292-AL292</f>
        <v>35004.220000000088</v>
      </c>
      <c r="AO292" s="1418"/>
    </row>
    <row r="293" spans="1:41" s="4" customFormat="1" x14ac:dyDescent="0.35">
      <c r="A293" s="1451" t="s">
        <v>4</v>
      </c>
      <c r="B293" s="1423" t="s">
        <v>106</v>
      </c>
      <c r="C293" s="1423" t="s">
        <v>107</v>
      </c>
      <c r="D293" s="1423" t="s">
        <v>107</v>
      </c>
      <c r="E293" s="110"/>
      <c r="F293" s="110"/>
      <c r="G293" s="1446" t="s">
        <v>10</v>
      </c>
      <c r="H293" s="245"/>
      <c r="I293" s="183"/>
      <c r="J293" s="183"/>
      <c r="K293" s="506"/>
      <c r="L293" s="256"/>
      <c r="M293" s="184"/>
      <c r="N293" s="184"/>
      <c r="O293" s="665"/>
      <c r="P293" s="618"/>
      <c r="Q293" s="183"/>
      <c r="R293" s="183"/>
      <c r="S293" s="491"/>
      <c r="T293" s="234"/>
      <c r="U293" s="172"/>
      <c r="V293" s="172"/>
      <c r="W293" s="236"/>
      <c r="X293" s="833" t="s">
        <v>47</v>
      </c>
      <c r="Y293" s="505"/>
      <c r="Z293" s="916"/>
      <c r="AA293" s="895"/>
      <c r="AB293" s="895"/>
      <c r="AC293" s="949"/>
      <c r="AD293" s="949"/>
      <c r="AE293" s="983"/>
      <c r="AF293" s="895"/>
      <c r="AG293" s="862"/>
      <c r="AH293" s="749"/>
      <c r="AI293" s="727">
        <f t="shared" ref="AI293:AI320" si="70">AB293+AD293+AF293+AH293</f>
        <v>0</v>
      </c>
      <c r="AJ293" s="728">
        <f t="shared" ref="AJ293:AJ320" si="71">AA293+AC293+AE293+AG293</f>
        <v>0</v>
      </c>
      <c r="AK293" s="693"/>
      <c r="AL293" s="685">
        <f>AJ293</f>
        <v>0</v>
      </c>
      <c r="AM293" s="24"/>
    </row>
    <row r="294" spans="1:41" s="4" customFormat="1" x14ac:dyDescent="0.35">
      <c r="A294" s="1451"/>
      <c r="B294" s="1424"/>
      <c r="C294" s="1424"/>
      <c r="D294" s="1424"/>
      <c r="E294" s="110"/>
      <c r="F294" s="110"/>
      <c r="G294" s="1447"/>
      <c r="H294" s="245"/>
      <c r="I294" s="183"/>
      <c r="J294" s="183"/>
      <c r="K294" s="506"/>
      <c r="L294" s="256"/>
      <c r="M294" s="184"/>
      <c r="N294" s="184"/>
      <c r="O294" s="665"/>
      <c r="P294" s="618"/>
      <c r="Q294" s="183"/>
      <c r="R294" s="183"/>
      <c r="S294" s="491"/>
      <c r="T294" s="234"/>
      <c r="U294" s="172"/>
      <c r="V294" s="172"/>
      <c r="W294" s="236"/>
      <c r="X294" s="14" t="s">
        <v>48</v>
      </c>
      <c r="Y294" s="23"/>
      <c r="Z294" s="914"/>
      <c r="AA294" s="931"/>
      <c r="AB294" s="931"/>
      <c r="AC294" s="924"/>
      <c r="AD294" s="893"/>
      <c r="AE294" s="975"/>
      <c r="AF294" s="893"/>
      <c r="AG294" s="860"/>
      <c r="AH294" s="745"/>
      <c r="AI294" s="727">
        <f t="shared" si="70"/>
        <v>0</v>
      </c>
      <c r="AJ294" s="728">
        <f t="shared" si="71"/>
        <v>0</v>
      </c>
      <c r="AK294" s="694"/>
      <c r="AL294" s="688">
        <f t="shared" ref="AL294:AL320" si="72">AJ294</f>
        <v>0</v>
      </c>
      <c r="AM294" s="24"/>
    </row>
    <row r="295" spans="1:41" s="4" customFormat="1" ht="26" x14ac:dyDescent="0.35">
      <c r="A295" s="1451"/>
      <c r="B295" s="1424"/>
      <c r="C295" s="1424"/>
      <c r="D295" s="1424"/>
      <c r="E295" s="110"/>
      <c r="F295" s="110"/>
      <c r="G295" s="1447"/>
      <c r="H295" s="245"/>
      <c r="I295" s="183"/>
      <c r="J295" s="183"/>
      <c r="K295" s="506"/>
      <c r="L295" s="256"/>
      <c r="M295" s="184"/>
      <c r="N295" s="184"/>
      <c r="O295" s="665"/>
      <c r="P295" s="245"/>
      <c r="Q295" s="183"/>
      <c r="R295" s="183"/>
      <c r="S295" s="491"/>
      <c r="T295" s="234"/>
      <c r="U295" s="172"/>
      <c r="V295" s="172"/>
      <c r="W295" s="236"/>
      <c r="X295" s="14" t="s">
        <v>162</v>
      </c>
      <c r="Y295" s="23"/>
      <c r="Z295" s="914"/>
      <c r="AA295" s="924"/>
      <c r="AB295" s="893"/>
      <c r="AC295" s="946"/>
      <c r="AD295" s="946"/>
      <c r="AE295" s="975"/>
      <c r="AF295" s="893"/>
      <c r="AG295" s="860"/>
      <c r="AH295" s="745"/>
      <c r="AI295" s="727">
        <f t="shared" si="70"/>
        <v>0</v>
      </c>
      <c r="AJ295" s="728">
        <f t="shared" si="71"/>
        <v>0</v>
      </c>
      <c r="AK295" s="694"/>
      <c r="AL295" s="688">
        <f t="shared" si="72"/>
        <v>0</v>
      </c>
      <c r="AM295" s="24"/>
    </row>
    <row r="296" spans="1:41" s="4" customFormat="1" x14ac:dyDescent="0.35">
      <c r="A296" s="1451"/>
      <c r="B296" s="1424"/>
      <c r="C296" s="1424"/>
      <c r="D296" s="1424"/>
      <c r="E296" s="110"/>
      <c r="F296" s="110"/>
      <c r="G296" s="1447"/>
      <c r="H296" s="245"/>
      <c r="I296" s="183"/>
      <c r="J296" s="183"/>
      <c r="K296" s="506"/>
      <c r="L296" s="256"/>
      <c r="M296" s="184"/>
      <c r="N296" s="184"/>
      <c r="O296" s="665"/>
      <c r="P296" s="245"/>
      <c r="Q296" s="183"/>
      <c r="R296" s="183"/>
      <c r="S296" s="491"/>
      <c r="T296" s="234"/>
      <c r="U296" s="172"/>
      <c r="V296" s="172"/>
      <c r="W296" s="236"/>
      <c r="X296" s="831" t="s">
        <v>50</v>
      </c>
      <c r="Y296" s="23"/>
      <c r="Z296" s="914"/>
      <c r="AA296" s="924"/>
      <c r="AB296" s="893"/>
      <c r="AC296" s="946"/>
      <c r="AD296" s="946"/>
      <c r="AE296" s="975"/>
      <c r="AF296" s="893"/>
      <c r="AG296" s="860"/>
      <c r="AH296" s="745"/>
      <c r="AI296" s="727">
        <f t="shared" si="70"/>
        <v>0</v>
      </c>
      <c r="AJ296" s="728">
        <f t="shared" si="71"/>
        <v>0</v>
      </c>
      <c r="AK296" s="694"/>
      <c r="AL296" s="688">
        <f t="shared" si="72"/>
        <v>0</v>
      </c>
      <c r="AM296" s="24"/>
    </row>
    <row r="297" spans="1:41" s="4" customFormat="1" x14ac:dyDescent="0.35">
      <c r="A297" s="1451"/>
      <c r="B297" s="1424"/>
      <c r="C297" s="1424"/>
      <c r="D297" s="1424"/>
      <c r="E297" s="110"/>
      <c r="F297" s="110"/>
      <c r="G297" s="1447"/>
      <c r="H297" s="245"/>
      <c r="I297" s="183"/>
      <c r="J297" s="183"/>
      <c r="K297" s="506"/>
      <c r="L297" s="256"/>
      <c r="M297" s="184"/>
      <c r="N297" s="184"/>
      <c r="O297" s="665"/>
      <c r="P297" s="245"/>
      <c r="Q297" s="183"/>
      <c r="R297" s="183"/>
      <c r="S297" s="491"/>
      <c r="T297" s="234"/>
      <c r="U297" s="172"/>
      <c r="V297" s="172"/>
      <c r="W297" s="236"/>
      <c r="X297" s="14" t="s">
        <v>51</v>
      </c>
      <c r="Y297" s="23"/>
      <c r="Z297" s="914"/>
      <c r="AA297" s="924"/>
      <c r="AB297" s="893"/>
      <c r="AC297" s="946"/>
      <c r="AD297" s="946"/>
      <c r="AE297" s="975"/>
      <c r="AF297" s="893"/>
      <c r="AG297" s="860"/>
      <c r="AH297" s="745"/>
      <c r="AI297" s="727">
        <f t="shared" si="70"/>
        <v>0</v>
      </c>
      <c r="AJ297" s="728">
        <f t="shared" si="71"/>
        <v>0</v>
      </c>
      <c r="AK297" s="694"/>
      <c r="AL297" s="688">
        <f t="shared" si="72"/>
        <v>0</v>
      </c>
      <c r="AM297" s="24"/>
    </row>
    <row r="298" spans="1:41" s="4" customFormat="1" x14ac:dyDescent="0.35">
      <c r="A298" s="1451"/>
      <c r="B298" s="1424"/>
      <c r="C298" s="1424"/>
      <c r="D298" s="1424"/>
      <c r="E298" s="110"/>
      <c r="F298" s="110"/>
      <c r="G298" s="1447"/>
      <c r="H298" s="245"/>
      <c r="I298" s="183"/>
      <c r="J298" s="183"/>
      <c r="K298" s="506"/>
      <c r="L298" s="256"/>
      <c r="M298" s="184"/>
      <c r="N298" s="184"/>
      <c r="O298" s="665"/>
      <c r="P298" s="245"/>
      <c r="Q298" s="183"/>
      <c r="R298" s="183"/>
      <c r="S298" s="491"/>
      <c r="T298" s="234"/>
      <c r="U298" s="172"/>
      <c r="V298" s="172"/>
      <c r="W298" s="236"/>
      <c r="X298" s="14" t="s">
        <v>52</v>
      </c>
      <c r="Y298" s="23"/>
      <c r="Z298" s="914"/>
      <c r="AA298" s="924"/>
      <c r="AB298" s="893"/>
      <c r="AC298" s="946"/>
      <c r="AD298" s="946"/>
      <c r="AE298" s="975"/>
      <c r="AF298" s="893"/>
      <c r="AG298" s="860"/>
      <c r="AH298" s="745"/>
      <c r="AI298" s="727">
        <f t="shared" si="70"/>
        <v>0</v>
      </c>
      <c r="AJ298" s="728">
        <f t="shared" si="71"/>
        <v>0</v>
      </c>
      <c r="AK298" s="694"/>
      <c r="AL298" s="688">
        <f t="shared" si="72"/>
        <v>0</v>
      </c>
      <c r="AM298" s="24"/>
    </row>
    <row r="299" spans="1:41" s="4" customFormat="1" ht="16" thickBot="1" x14ac:dyDescent="0.4">
      <c r="A299" s="1451"/>
      <c r="B299" s="1425"/>
      <c r="C299" s="1424"/>
      <c r="D299" s="1424"/>
      <c r="E299" s="110"/>
      <c r="F299" s="110"/>
      <c r="G299" s="1448"/>
      <c r="H299" s="245"/>
      <c r="I299" s="183"/>
      <c r="J299" s="183"/>
      <c r="K299" s="506"/>
      <c r="L299" s="256"/>
      <c r="M299" s="184"/>
      <c r="N299" s="184"/>
      <c r="O299" s="665"/>
      <c r="P299" s="245"/>
      <c r="Q299" s="183"/>
      <c r="R299" s="183"/>
      <c r="S299" s="491"/>
      <c r="T299" s="234"/>
      <c r="U299" s="172"/>
      <c r="V299" s="172"/>
      <c r="W299" s="236"/>
      <c r="X299" s="834" t="s">
        <v>53</v>
      </c>
      <c r="Y299" s="271"/>
      <c r="Z299" s="917"/>
      <c r="AA299" s="926"/>
      <c r="AB299" s="896"/>
      <c r="AC299" s="930"/>
      <c r="AD299" s="930"/>
      <c r="AE299" s="976"/>
      <c r="AF299" s="896"/>
      <c r="AG299" s="863"/>
      <c r="AH299" s="750"/>
      <c r="AI299" s="727">
        <f t="shared" si="70"/>
        <v>0</v>
      </c>
      <c r="AJ299" s="728">
        <f t="shared" si="71"/>
        <v>0</v>
      </c>
      <c r="AK299" s="695"/>
      <c r="AL299" s="691">
        <f t="shared" si="72"/>
        <v>0</v>
      </c>
      <c r="AM299" s="24"/>
    </row>
    <row r="300" spans="1:41" s="4" customFormat="1" x14ac:dyDescent="0.35">
      <c r="A300" s="1451"/>
      <c r="B300" s="1423" t="s">
        <v>108</v>
      </c>
      <c r="C300" s="1424"/>
      <c r="D300" s="1424"/>
      <c r="E300" s="110"/>
      <c r="F300" s="110"/>
      <c r="G300" s="1446" t="s">
        <v>10</v>
      </c>
      <c r="H300" s="245"/>
      <c r="I300" s="183"/>
      <c r="J300" s="183"/>
      <c r="K300" s="506"/>
      <c r="L300" s="256"/>
      <c r="M300" s="184"/>
      <c r="N300" s="184"/>
      <c r="O300" s="665"/>
      <c r="P300" s="618"/>
      <c r="Q300" s="183"/>
      <c r="R300" s="183"/>
      <c r="S300" s="491"/>
      <c r="T300" s="234"/>
      <c r="U300" s="172"/>
      <c r="V300" s="172"/>
      <c r="W300" s="236"/>
      <c r="X300" s="833" t="s">
        <v>47</v>
      </c>
      <c r="Y300" s="505"/>
      <c r="Z300" s="916"/>
      <c r="AA300" s="925"/>
      <c r="AB300" s="895"/>
      <c r="AC300" s="949"/>
      <c r="AD300" s="949"/>
      <c r="AE300" s="983"/>
      <c r="AF300" s="895"/>
      <c r="AG300" s="862"/>
      <c r="AH300" s="749"/>
      <c r="AI300" s="727">
        <f t="shared" si="70"/>
        <v>0</v>
      </c>
      <c r="AJ300" s="728">
        <f t="shared" si="71"/>
        <v>0</v>
      </c>
      <c r="AK300" s="693"/>
      <c r="AL300" s="685">
        <f t="shared" si="72"/>
        <v>0</v>
      </c>
      <c r="AM300" s="24"/>
    </row>
    <row r="301" spans="1:41" s="4" customFormat="1" x14ac:dyDescent="0.35">
      <c r="A301" s="1451"/>
      <c r="B301" s="1424"/>
      <c r="C301" s="1424"/>
      <c r="D301" s="1424"/>
      <c r="E301" s="110"/>
      <c r="F301" s="110"/>
      <c r="G301" s="1447"/>
      <c r="H301" s="245"/>
      <c r="I301" s="183"/>
      <c r="J301" s="183"/>
      <c r="K301" s="506"/>
      <c r="L301" s="256"/>
      <c r="M301" s="184"/>
      <c r="N301" s="184"/>
      <c r="O301" s="665"/>
      <c r="P301" s="618"/>
      <c r="Q301" s="183"/>
      <c r="R301" s="183"/>
      <c r="S301" s="491"/>
      <c r="T301" s="234"/>
      <c r="U301" s="172"/>
      <c r="V301" s="172"/>
      <c r="W301" s="236"/>
      <c r="X301" s="14" t="s">
        <v>48</v>
      </c>
      <c r="Y301" s="23"/>
      <c r="Z301" s="914"/>
      <c r="AA301" s="924"/>
      <c r="AB301" s="893"/>
      <c r="AC301" s="924"/>
      <c r="AD301" s="946"/>
      <c r="AE301" s="975"/>
      <c r="AF301" s="893"/>
      <c r="AG301" s="860"/>
      <c r="AH301" s="745"/>
      <c r="AI301" s="727">
        <f t="shared" si="70"/>
        <v>0</v>
      </c>
      <c r="AJ301" s="728">
        <f t="shared" si="71"/>
        <v>0</v>
      </c>
      <c r="AK301" s="694"/>
      <c r="AL301" s="688">
        <f t="shared" si="72"/>
        <v>0</v>
      </c>
      <c r="AM301" s="24"/>
    </row>
    <row r="302" spans="1:41" s="4" customFormat="1" ht="26" x14ac:dyDescent="0.35">
      <c r="A302" s="1451"/>
      <c r="B302" s="1424"/>
      <c r="C302" s="1424"/>
      <c r="D302" s="1424"/>
      <c r="E302" s="110"/>
      <c r="F302" s="110"/>
      <c r="G302" s="1447"/>
      <c r="H302" s="245"/>
      <c r="I302" s="183"/>
      <c r="J302" s="183"/>
      <c r="K302" s="506"/>
      <c r="L302" s="256"/>
      <c r="M302" s="184"/>
      <c r="N302" s="184"/>
      <c r="O302" s="665"/>
      <c r="P302" s="245"/>
      <c r="Q302" s="183"/>
      <c r="R302" s="183"/>
      <c r="S302" s="491"/>
      <c r="T302" s="234"/>
      <c r="U302" s="172"/>
      <c r="V302" s="172"/>
      <c r="W302" s="236"/>
      <c r="X302" s="14" t="s">
        <v>162</v>
      </c>
      <c r="Y302" s="23"/>
      <c r="Z302" s="914"/>
      <c r="AA302" s="924"/>
      <c r="AB302" s="893"/>
      <c r="AC302" s="946"/>
      <c r="AD302" s="946"/>
      <c r="AE302" s="975"/>
      <c r="AF302" s="893"/>
      <c r="AG302" s="860"/>
      <c r="AH302" s="745"/>
      <c r="AI302" s="727">
        <f t="shared" si="70"/>
        <v>0</v>
      </c>
      <c r="AJ302" s="728">
        <f t="shared" si="71"/>
        <v>0</v>
      </c>
      <c r="AK302" s="694"/>
      <c r="AL302" s="688">
        <f t="shared" si="72"/>
        <v>0</v>
      </c>
      <c r="AM302" s="24"/>
    </row>
    <row r="303" spans="1:41" s="4" customFormat="1" x14ac:dyDescent="0.35">
      <c r="A303" s="1451"/>
      <c r="B303" s="1424"/>
      <c r="C303" s="1424"/>
      <c r="D303" s="1424"/>
      <c r="E303" s="110"/>
      <c r="F303" s="110"/>
      <c r="G303" s="1447"/>
      <c r="H303" s="245"/>
      <c r="I303" s="183"/>
      <c r="J303" s="183"/>
      <c r="K303" s="506"/>
      <c r="L303" s="256"/>
      <c r="M303" s="184"/>
      <c r="N303" s="184"/>
      <c r="O303" s="665"/>
      <c r="P303" s="245"/>
      <c r="Q303" s="183"/>
      <c r="R303" s="183"/>
      <c r="S303" s="491"/>
      <c r="T303" s="234"/>
      <c r="U303" s="172"/>
      <c r="V303" s="172"/>
      <c r="W303" s="236"/>
      <c r="X303" s="831" t="s">
        <v>50</v>
      </c>
      <c r="Y303" s="23"/>
      <c r="Z303" s="914"/>
      <c r="AA303" s="924"/>
      <c r="AB303" s="893"/>
      <c r="AC303" s="946"/>
      <c r="AD303" s="946"/>
      <c r="AE303" s="975"/>
      <c r="AF303" s="893"/>
      <c r="AG303" s="860"/>
      <c r="AH303" s="745"/>
      <c r="AI303" s="727">
        <f t="shared" si="70"/>
        <v>0</v>
      </c>
      <c r="AJ303" s="728">
        <f t="shared" si="71"/>
        <v>0</v>
      </c>
      <c r="AK303" s="694"/>
      <c r="AL303" s="688">
        <f t="shared" si="72"/>
        <v>0</v>
      </c>
      <c r="AM303" s="24"/>
    </row>
    <row r="304" spans="1:41" s="4" customFormat="1" x14ac:dyDescent="0.35">
      <c r="A304" s="1451"/>
      <c r="B304" s="1424"/>
      <c r="C304" s="1424"/>
      <c r="D304" s="1424"/>
      <c r="E304" s="110"/>
      <c r="F304" s="110"/>
      <c r="G304" s="1447"/>
      <c r="H304" s="245"/>
      <c r="I304" s="183"/>
      <c r="J304" s="183"/>
      <c r="K304" s="506"/>
      <c r="L304" s="256"/>
      <c r="M304" s="184"/>
      <c r="N304" s="184"/>
      <c r="O304" s="665"/>
      <c r="P304" s="245"/>
      <c r="Q304" s="183"/>
      <c r="R304" s="183"/>
      <c r="S304" s="491"/>
      <c r="T304" s="234"/>
      <c r="U304" s="172"/>
      <c r="V304" s="172"/>
      <c r="W304" s="236"/>
      <c r="X304" s="14" t="s">
        <v>51</v>
      </c>
      <c r="Y304" s="23"/>
      <c r="Z304" s="914"/>
      <c r="AA304" s="924"/>
      <c r="AB304" s="893"/>
      <c r="AC304" s="946"/>
      <c r="AD304" s="946"/>
      <c r="AE304" s="975"/>
      <c r="AF304" s="893"/>
      <c r="AG304" s="860"/>
      <c r="AH304" s="745"/>
      <c r="AI304" s="727">
        <f t="shared" si="70"/>
        <v>0</v>
      </c>
      <c r="AJ304" s="728">
        <f t="shared" si="71"/>
        <v>0</v>
      </c>
      <c r="AK304" s="694"/>
      <c r="AL304" s="688">
        <f t="shared" si="72"/>
        <v>0</v>
      </c>
      <c r="AM304" s="24"/>
    </row>
    <row r="305" spans="1:41" s="4" customFormat="1" x14ac:dyDescent="0.35">
      <c r="A305" s="1451"/>
      <c r="B305" s="1424"/>
      <c r="C305" s="1424"/>
      <c r="D305" s="1424"/>
      <c r="E305" s="110"/>
      <c r="F305" s="110"/>
      <c r="G305" s="1447"/>
      <c r="H305" s="245"/>
      <c r="I305" s="183"/>
      <c r="J305" s="183"/>
      <c r="K305" s="506"/>
      <c r="L305" s="256"/>
      <c r="M305" s="184"/>
      <c r="N305" s="184"/>
      <c r="O305" s="665"/>
      <c r="P305" s="245"/>
      <c r="Q305" s="183"/>
      <c r="R305" s="183"/>
      <c r="S305" s="491"/>
      <c r="T305" s="234"/>
      <c r="U305" s="172"/>
      <c r="V305" s="172"/>
      <c r="W305" s="236"/>
      <c r="X305" s="14" t="s">
        <v>52</v>
      </c>
      <c r="Y305" s="23"/>
      <c r="Z305" s="914"/>
      <c r="AA305" s="924"/>
      <c r="AB305" s="893"/>
      <c r="AC305" s="946"/>
      <c r="AD305" s="946"/>
      <c r="AE305" s="975"/>
      <c r="AF305" s="893"/>
      <c r="AG305" s="860"/>
      <c r="AH305" s="745"/>
      <c r="AI305" s="727">
        <f t="shared" si="70"/>
        <v>0</v>
      </c>
      <c r="AJ305" s="728">
        <f t="shared" si="71"/>
        <v>0</v>
      </c>
      <c r="AK305" s="694"/>
      <c r="AL305" s="688">
        <f t="shared" si="72"/>
        <v>0</v>
      </c>
      <c r="AM305" s="24"/>
      <c r="AO305" s="1418" t="s">
        <v>276</v>
      </c>
    </row>
    <row r="306" spans="1:41" s="4" customFormat="1" ht="16" thickBot="1" x14ac:dyDescent="0.4">
      <c r="A306" s="1451"/>
      <c r="B306" s="1425"/>
      <c r="C306" s="1424"/>
      <c r="D306" s="1424"/>
      <c r="E306" s="110"/>
      <c r="F306" s="110"/>
      <c r="G306" s="1448"/>
      <c r="H306" s="245"/>
      <c r="I306" s="183"/>
      <c r="J306" s="183"/>
      <c r="K306" s="506"/>
      <c r="L306" s="256"/>
      <c r="M306" s="184"/>
      <c r="N306" s="184"/>
      <c r="O306" s="665"/>
      <c r="P306" s="245"/>
      <c r="Q306" s="183"/>
      <c r="R306" s="183"/>
      <c r="S306" s="491"/>
      <c r="T306" s="234"/>
      <c r="U306" s="172"/>
      <c r="V306" s="172"/>
      <c r="W306" s="236"/>
      <c r="X306" s="834" t="s">
        <v>53</v>
      </c>
      <c r="Y306" s="271"/>
      <c r="Z306" s="917"/>
      <c r="AA306" s="926"/>
      <c r="AB306" s="896"/>
      <c r="AC306" s="930"/>
      <c r="AD306" s="930"/>
      <c r="AE306" s="976"/>
      <c r="AF306" s="896"/>
      <c r="AG306" s="863"/>
      <c r="AH306" s="750"/>
      <c r="AI306" s="727">
        <f t="shared" si="70"/>
        <v>0</v>
      </c>
      <c r="AJ306" s="728">
        <f t="shared" si="71"/>
        <v>0</v>
      </c>
      <c r="AK306" s="695"/>
      <c r="AL306" s="691">
        <f t="shared" si="72"/>
        <v>0</v>
      </c>
      <c r="AM306" s="24"/>
      <c r="AO306" s="1418"/>
    </row>
    <row r="307" spans="1:41" s="4" customFormat="1" x14ac:dyDescent="0.35">
      <c r="A307" s="1451"/>
      <c r="B307" s="1423" t="s">
        <v>109</v>
      </c>
      <c r="C307" s="1424"/>
      <c r="D307" s="1424"/>
      <c r="E307" s="110"/>
      <c r="F307" s="110"/>
      <c r="G307" s="1446" t="s">
        <v>10</v>
      </c>
      <c r="H307" s="245"/>
      <c r="I307" s="183"/>
      <c r="J307" s="183"/>
      <c r="K307" s="506"/>
      <c r="L307" s="256"/>
      <c r="M307" s="184"/>
      <c r="N307" s="184"/>
      <c r="O307" s="665"/>
      <c r="P307" s="618"/>
      <c r="Q307" s="183"/>
      <c r="R307" s="183"/>
      <c r="S307" s="491"/>
      <c r="T307" s="234"/>
      <c r="U307" s="172"/>
      <c r="V307" s="172"/>
      <c r="W307" s="236"/>
      <c r="X307" s="833" t="s">
        <v>47</v>
      </c>
      <c r="Y307" s="505"/>
      <c r="Z307" s="916"/>
      <c r="AA307" s="925"/>
      <c r="AB307" s="895"/>
      <c r="AC307" s="949"/>
      <c r="AD307" s="949"/>
      <c r="AE307" s="983"/>
      <c r="AF307" s="895"/>
      <c r="AG307" s="862"/>
      <c r="AH307" s="749"/>
      <c r="AI307" s="727">
        <f t="shared" si="70"/>
        <v>0</v>
      </c>
      <c r="AJ307" s="728">
        <f t="shared" si="71"/>
        <v>0</v>
      </c>
      <c r="AK307" s="693"/>
      <c r="AL307" s="685">
        <f t="shared" si="72"/>
        <v>0</v>
      </c>
      <c r="AM307" s="24"/>
      <c r="AO307" s="1418"/>
    </row>
    <row r="308" spans="1:41" s="4" customFormat="1" x14ac:dyDescent="0.35">
      <c r="A308" s="1451"/>
      <c r="B308" s="1424"/>
      <c r="C308" s="1424"/>
      <c r="D308" s="1424"/>
      <c r="E308" s="110"/>
      <c r="F308" s="110"/>
      <c r="G308" s="1447"/>
      <c r="H308" s="245"/>
      <c r="I308" s="183"/>
      <c r="J308" s="183"/>
      <c r="K308" s="506"/>
      <c r="L308" s="256"/>
      <c r="M308" s="184"/>
      <c r="N308" s="184"/>
      <c r="O308" s="665"/>
      <c r="P308" s="618"/>
      <c r="Q308" s="183"/>
      <c r="R308" s="183"/>
      <c r="S308" s="491"/>
      <c r="T308" s="234"/>
      <c r="U308" s="172"/>
      <c r="V308" s="172"/>
      <c r="W308" s="236"/>
      <c r="X308" s="14" t="s">
        <v>48</v>
      </c>
      <c r="Y308" s="23"/>
      <c r="Z308" s="914"/>
      <c r="AA308" s="931"/>
      <c r="AB308" s="931"/>
      <c r="AC308" s="924"/>
      <c r="AD308" s="893"/>
      <c r="AE308" s="975"/>
      <c r="AF308" s="893"/>
      <c r="AG308" s="860"/>
      <c r="AH308" s="745"/>
      <c r="AI308" s="727">
        <f t="shared" si="70"/>
        <v>0</v>
      </c>
      <c r="AJ308" s="728">
        <f t="shared" si="71"/>
        <v>0</v>
      </c>
      <c r="AK308" s="694"/>
      <c r="AL308" s="688">
        <f t="shared" si="72"/>
        <v>0</v>
      </c>
      <c r="AM308" s="24"/>
      <c r="AO308" s="1418"/>
    </row>
    <row r="309" spans="1:41" s="4" customFormat="1" ht="26" x14ac:dyDescent="0.35">
      <c r="A309" s="1451"/>
      <c r="B309" s="1424"/>
      <c r="C309" s="1424"/>
      <c r="D309" s="1424"/>
      <c r="E309" s="110"/>
      <c r="F309" s="110"/>
      <c r="G309" s="1447"/>
      <c r="H309" s="245"/>
      <c r="I309" s="183"/>
      <c r="J309" s="183"/>
      <c r="K309" s="506"/>
      <c r="L309" s="256"/>
      <c r="M309" s="184"/>
      <c r="N309" s="184"/>
      <c r="O309" s="665"/>
      <c r="P309" s="245"/>
      <c r="Q309" s="183"/>
      <c r="R309" s="183"/>
      <c r="S309" s="491"/>
      <c r="T309" s="234"/>
      <c r="U309" s="172"/>
      <c r="V309" s="172"/>
      <c r="W309" s="236"/>
      <c r="X309" s="14" t="s">
        <v>162</v>
      </c>
      <c r="Y309" s="23"/>
      <c r="Z309" s="914"/>
      <c r="AA309" s="924"/>
      <c r="AB309" s="893"/>
      <c r="AC309" s="946"/>
      <c r="AD309" s="946"/>
      <c r="AE309" s="975"/>
      <c r="AF309" s="893"/>
      <c r="AG309" s="860"/>
      <c r="AH309" s="745"/>
      <c r="AI309" s="727">
        <f t="shared" si="70"/>
        <v>0</v>
      </c>
      <c r="AJ309" s="728">
        <f t="shared" si="71"/>
        <v>0</v>
      </c>
      <c r="AK309" s="694"/>
      <c r="AL309" s="688">
        <f t="shared" si="72"/>
        <v>0</v>
      </c>
      <c r="AM309" s="24"/>
      <c r="AO309" s="1418"/>
    </row>
    <row r="310" spans="1:41" s="4" customFormat="1" x14ac:dyDescent="0.35">
      <c r="A310" s="1451"/>
      <c r="B310" s="1424"/>
      <c r="C310" s="1424"/>
      <c r="D310" s="1424"/>
      <c r="E310" s="110"/>
      <c r="F310" s="110"/>
      <c r="G310" s="1447"/>
      <c r="H310" s="245"/>
      <c r="I310" s="183"/>
      <c r="J310" s="183"/>
      <c r="K310" s="506"/>
      <c r="L310" s="256"/>
      <c r="M310" s="184"/>
      <c r="N310" s="184"/>
      <c r="O310" s="665"/>
      <c r="P310" s="245"/>
      <c r="Q310" s="183"/>
      <c r="R310" s="183"/>
      <c r="S310" s="491"/>
      <c r="T310" s="234"/>
      <c r="U310" s="172"/>
      <c r="V310" s="172"/>
      <c r="W310" s="236"/>
      <c r="X310" s="831" t="s">
        <v>50</v>
      </c>
      <c r="Y310" s="23"/>
      <c r="Z310" s="914"/>
      <c r="AA310" s="893"/>
      <c r="AB310" s="893"/>
      <c r="AC310" s="946"/>
      <c r="AD310" s="946"/>
      <c r="AE310" s="975"/>
      <c r="AF310" s="893"/>
      <c r="AG310" s="860"/>
      <c r="AH310" s="745"/>
      <c r="AI310" s="727">
        <f t="shared" si="70"/>
        <v>0</v>
      </c>
      <c r="AJ310" s="728">
        <f t="shared" si="71"/>
        <v>0</v>
      </c>
      <c r="AK310" s="694"/>
      <c r="AL310" s="688">
        <f t="shared" si="72"/>
        <v>0</v>
      </c>
      <c r="AM310" s="24"/>
      <c r="AO310" s="1418"/>
    </row>
    <row r="311" spans="1:41" s="4" customFormat="1" x14ac:dyDescent="0.35">
      <c r="A311" s="1451"/>
      <c r="B311" s="1424"/>
      <c r="C311" s="1424"/>
      <c r="D311" s="1424"/>
      <c r="E311" s="110"/>
      <c r="F311" s="110"/>
      <c r="G311" s="1447"/>
      <c r="H311" s="245"/>
      <c r="I311" s="183"/>
      <c r="J311" s="183"/>
      <c r="K311" s="506"/>
      <c r="L311" s="256"/>
      <c r="M311" s="184"/>
      <c r="N311" s="184"/>
      <c r="O311" s="665"/>
      <c r="P311" s="245"/>
      <c r="Q311" s="183"/>
      <c r="R311" s="183"/>
      <c r="S311" s="491"/>
      <c r="T311" s="234"/>
      <c r="U311" s="172"/>
      <c r="V311" s="172"/>
      <c r="W311" s="236"/>
      <c r="X311" s="14" t="s">
        <v>51</v>
      </c>
      <c r="Y311" s="23"/>
      <c r="Z311" s="914"/>
      <c r="AA311" s="893"/>
      <c r="AB311" s="893"/>
      <c r="AC311" s="946"/>
      <c r="AD311" s="946"/>
      <c r="AE311" s="975"/>
      <c r="AF311" s="893"/>
      <c r="AG311" s="860"/>
      <c r="AH311" s="745"/>
      <c r="AI311" s="727">
        <f t="shared" si="70"/>
        <v>0</v>
      </c>
      <c r="AJ311" s="728">
        <f t="shared" si="71"/>
        <v>0</v>
      </c>
      <c r="AK311" s="694"/>
      <c r="AL311" s="688">
        <f t="shared" si="72"/>
        <v>0</v>
      </c>
      <c r="AM311" s="24"/>
      <c r="AO311" s="1418"/>
    </row>
    <row r="312" spans="1:41" s="4" customFormat="1" x14ac:dyDescent="0.35">
      <c r="A312" s="1451"/>
      <c r="B312" s="1424"/>
      <c r="C312" s="1424"/>
      <c r="D312" s="1424"/>
      <c r="E312" s="110"/>
      <c r="F312" s="110"/>
      <c r="G312" s="1447"/>
      <c r="H312" s="245"/>
      <c r="I312" s="183"/>
      <c r="J312" s="183"/>
      <c r="K312" s="506"/>
      <c r="L312" s="256"/>
      <c r="M312" s="184"/>
      <c r="N312" s="184"/>
      <c r="O312" s="665"/>
      <c r="P312" s="245"/>
      <c r="Q312" s="183"/>
      <c r="R312" s="183"/>
      <c r="S312" s="491"/>
      <c r="T312" s="234"/>
      <c r="U312" s="172"/>
      <c r="V312" s="172"/>
      <c r="W312" s="236"/>
      <c r="X312" s="14" t="s">
        <v>52</v>
      </c>
      <c r="Y312" s="23"/>
      <c r="Z312" s="914"/>
      <c r="AA312" s="893"/>
      <c r="AB312" s="893"/>
      <c r="AC312" s="946"/>
      <c r="AD312" s="946"/>
      <c r="AE312" s="975"/>
      <c r="AF312" s="893"/>
      <c r="AG312" s="860"/>
      <c r="AH312" s="745"/>
      <c r="AI312" s="727">
        <f t="shared" si="70"/>
        <v>0</v>
      </c>
      <c r="AJ312" s="728">
        <f t="shared" si="71"/>
        <v>0</v>
      </c>
      <c r="AK312" s="694"/>
      <c r="AL312" s="688">
        <f t="shared" si="72"/>
        <v>0</v>
      </c>
      <c r="AM312" s="24"/>
      <c r="AO312" s="1418"/>
    </row>
    <row r="313" spans="1:41" s="4" customFormat="1" ht="16" thickBot="1" x14ac:dyDescent="0.4">
      <c r="A313" s="1451"/>
      <c r="B313" s="1425"/>
      <c r="C313" s="1424"/>
      <c r="D313" s="1424"/>
      <c r="E313" s="110"/>
      <c r="F313" s="110"/>
      <c r="G313" s="1448"/>
      <c r="H313" s="245"/>
      <c r="I313" s="183"/>
      <c r="J313" s="183"/>
      <c r="K313" s="506"/>
      <c r="L313" s="256"/>
      <c r="M313" s="184"/>
      <c r="N313" s="184"/>
      <c r="O313" s="665"/>
      <c r="P313" s="245"/>
      <c r="Q313" s="183"/>
      <c r="R313" s="183"/>
      <c r="S313" s="491"/>
      <c r="T313" s="234"/>
      <c r="U313" s="172"/>
      <c r="V313" s="172"/>
      <c r="W313" s="236"/>
      <c r="X313" s="834" t="s">
        <v>53</v>
      </c>
      <c r="Y313" s="271"/>
      <c r="Z313" s="917"/>
      <c r="AA313" s="896"/>
      <c r="AB313" s="896"/>
      <c r="AC313" s="930"/>
      <c r="AD313" s="930"/>
      <c r="AE313" s="976"/>
      <c r="AF313" s="896"/>
      <c r="AG313" s="863"/>
      <c r="AH313" s="750"/>
      <c r="AI313" s="727">
        <f t="shared" si="70"/>
        <v>0</v>
      </c>
      <c r="AJ313" s="728">
        <f t="shared" si="71"/>
        <v>0</v>
      </c>
      <c r="AK313" s="695"/>
      <c r="AL313" s="691">
        <f t="shared" si="72"/>
        <v>0</v>
      </c>
      <c r="AM313" s="24"/>
      <c r="AO313" s="1418"/>
    </row>
    <row r="314" spans="1:41" s="4" customFormat="1" x14ac:dyDescent="0.35">
      <c r="A314" s="1451"/>
      <c r="B314" s="1423" t="s">
        <v>110</v>
      </c>
      <c r="C314" s="1424"/>
      <c r="D314" s="1424"/>
      <c r="E314" s="110"/>
      <c r="F314" s="110"/>
      <c r="G314" s="1446" t="s">
        <v>10</v>
      </c>
      <c r="H314" s="245"/>
      <c r="I314" s="183"/>
      <c r="J314" s="183"/>
      <c r="K314" s="799"/>
      <c r="L314" s="256"/>
      <c r="M314" s="184"/>
      <c r="N314" s="184"/>
      <c r="O314" s="665"/>
      <c r="P314" s="618"/>
      <c r="Q314" s="183"/>
      <c r="R314" s="183"/>
      <c r="S314" s="491"/>
      <c r="T314" s="234"/>
      <c r="U314" s="172"/>
      <c r="V314" s="172"/>
      <c r="W314" s="236"/>
      <c r="X314" s="833" t="s">
        <v>47</v>
      </c>
      <c r="Y314" s="505"/>
      <c r="Z314" s="916"/>
      <c r="AA314" s="895">
        <v>173.32</v>
      </c>
      <c r="AB314" s="895">
        <v>173.32</v>
      </c>
      <c r="AC314" s="949"/>
      <c r="AD314" s="949"/>
      <c r="AE314" s="983"/>
      <c r="AF314" s="895"/>
      <c r="AG314" s="862"/>
      <c r="AH314" s="749"/>
      <c r="AI314" s="727">
        <f t="shared" si="70"/>
        <v>173.32</v>
      </c>
      <c r="AJ314" s="728">
        <f t="shared" si="71"/>
        <v>173.32</v>
      </c>
      <c r="AK314" s="693"/>
      <c r="AL314" s="685">
        <f t="shared" si="72"/>
        <v>173.32</v>
      </c>
      <c r="AM314" s="24"/>
      <c r="AO314" s="1418"/>
    </row>
    <row r="315" spans="1:41" s="4" customFormat="1" x14ac:dyDescent="0.35">
      <c r="A315" s="1451"/>
      <c r="B315" s="1424"/>
      <c r="C315" s="1424"/>
      <c r="D315" s="1424"/>
      <c r="E315" s="110"/>
      <c r="F315" s="110"/>
      <c r="G315" s="1447"/>
      <c r="H315" s="245"/>
      <c r="I315" s="183"/>
      <c r="J315" s="183"/>
      <c r="K315" s="506"/>
      <c r="L315" s="256"/>
      <c r="M315" s="184"/>
      <c r="N315" s="184"/>
      <c r="O315" s="665"/>
      <c r="P315" s="618"/>
      <c r="Q315" s="183"/>
      <c r="R315" s="183"/>
      <c r="S315" s="491"/>
      <c r="T315" s="234"/>
      <c r="U315" s="172"/>
      <c r="V315" s="172"/>
      <c r="W315" s="236"/>
      <c r="X315" s="14" t="s">
        <v>48</v>
      </c>
      <c r="Y315" s="23"/>
      <c r="Z315" s="914"/>
      <c r="AA315" s="893"/>
      <c r="AB315" s="893"/>
      <c r="AC315" s="924"/>
      <c r="AD315" s="946"/>
      <c r="AE315" s="975"/>
      <c r="AF315" s="893"/>
      <c r="AG315" s="860"/>
      <c r="AH315" s="745"/>
      <c r="AI315" s="727">
        <f t="shared" si="70"/>
        <v>0</v>
      </c>
      <c r="AJ315" s="728">
        <f t="shared" si="71"/>
        <v>0</v>
      </c>
      <c r="AK315" s="694"/>
      <c r="AL315" s="688">
        <f t="shared" si="72"/>
        <v>0</v>
      </c>
      <c r="AM315" s="24"/>
      <c r="AO315" s="1418"/>
    </row>
    <row r="316" spans="1:41" s="4" customFormat="1" ht="26" x14ac:dyDescent="0.35">
      <c r="A316" s="1451"/>
      <c r="B316" s="1424"/>
      <c r="C316" s="1424"/>
      <c r="D316" s="1424"/>
      <c r="E316" s="110"/>
      <c r="F316" s="110"/>
      <c r="G316" s="1447"/>
      <c r="H316" s="245"/>
      <c r="I316" s="183"/>
      <c r="J316" s="183"/>
      <c r="K316" s="506"/>
      <c r="L316" s="256"/>
      <c r="M316" s="184"/>
      <c r="N316" s="184"/>
      <c r="O316" s="665"/>
      <c r="P316" s="245"/>
      <c r="Q316" s="183"/>
      <c r="R316" s="183"/>
      <c r="S316" s="491"/>
      <c r="T316" s="234"/>
      <c r="U316" s="172"/>
      <c r="V316" s="172"/>
      <c r="W316" s="236"/>
      <c r="X316" s="14" t="s">
        <v>162</v>
      </c>
      <c r="Y316" s="23"/>
      <c r="Z316" s="914"/>
      <c r="AA316" s="893"/>
      <c r="AB316" s="893"/>
      <c r="AC316" s="946"/>
      <c r="AD316" s="946"/>
      <c r="AE316" s="975"/>
      <c r="AF316" s="893"/>
      <c r="AG316" s="860"/>
      <c r="AH316" s="745"/>
      <c r="AI316" s="727">
        <f t="shared" si="70"/>
        <v>0</v>
      </c>
      <c r="AJ316" s="728">
        <f t="shared" si="71"/>
        <v>0</v>
      </c>
      <c r="AK316" s="694"/>
      <c r="AL316" s="688">
        <f t="shared" si="72"/>
        <v>0</v>
      </c>
      <c r="AM316" s="24"/>
      <c r="AO316" s="1418"/>
    </row>
    <row r="317" spans="1:41" s="4" customFormat="1" x14ac:dyDescent="0.35">
      <c r="A317" s="1451"/>
      <c r="B317" s="1424"/>
      <c r="C317" s="1424"/>
      <c r="D317" s="1424"/>
      <c r="E317" s="110"/>
      <c r="F317" s="110"/>
      <c r="G317" s="1447"/>
      <c r="H317" s="245"/>
      <c r="I317" s="183"/>
      <c r="J317" s="183"/>
      <c r="K317" s="506"/>
      <c r="L317" s="256"/>
      <c r="M317" s="184"/>
      <c r="N317" s="184"/>
      <c r="O317" s="665"/>
      <c r="P317" s="245"/>
      <c r="Q317" s="183"/>
      <c r="R317" s="183"/>
      <c r="S317" s="491"/>
      <c r="T317" s="234"/>
      <c r="U317" s="172"/>
      <c r="V317" s="172"/>
      <c r="W317" s="236"/>
      <c r="X317" s="831" t="s">
        <v>50</v>
      </c>
      <c r="Y317" s="23"/>
      <c r="Z317" s="914"/>
      <c r="AA317" s="893"/>
      <c r="AB317" s="893"/>
      <c r="AC317" s="946"/>
      <c r="AD317" s="946"/>
      <c r="AE317" s="975"/>
      <c r="AF317" s="893"/>
      <c r="AG317" s="860"/>
      <c r="AH317" s="745"/>
      <c r="AI317" s="727">
        <f t="shared" si="70"/>
        <v>0</v>
      </c>
      <c r="AJ317" s="728">
        <f t="shared" si="71"/>
        <v>0</v>
      </c>
      <c r="AK317" s="694"/>
      <c r="AL317" s="688">
        <f t="shared" si="72"/>
        <v>0</v>
      </c>
      <c r="AM317" s="24"/>
      <c r="AO317" s="1418"/>
    </row>
    <row r="318" spans="1:41" s="4" customFormat="1" x14ac:dyDescent="0.35">
      <c r="A318" s="1451"/>
      <c r="B318" s="1424"/>
      <c r="C318" s="1424"/>
      <c r="D318" s="1424"/>
      <c r="E318" s="110"/>
      <c r="F318" s="110"/>
      <c r="G318" s="1447"/>
      <c r="H318" s="245"/>
      <c r="I318" s="183"/>
      <c r="J318" s="183"/>
      <c r="K318" s="506"/>
      <c r="L318" s="256"/>
      <c r="M318" s="184"/>
      <c r="N318" s="184"/>
      <c r="O318" s="665"/>
      <c r="P318" s="245"/>
      <c r="Q318" s="183"/>
      <c r="R318" s="183"/>
      <c r="S318" s="491"/>
      <c r="T318" s="234"/>
      <c r="U318" s="172"/>
      <c r="V318" s="172"/>
      <c r="W318" s="236"/>
      <c r="X318" s="14" t="s">
        <v>51</v>
      </c>
      <c r="Y318" s="23"/>
      <c r="Z318" s="914"/>
      <c r="AA318" s="893"/>
      <c r="AB318" s="893"/>
      <c r="AC318" s="946"/>
      <c r="AD318" s="946"/>
      <c r="AE318" s="975"/>
      <c r="AF318" s="893"/>
      <c r="AG318" s="860"/>
      <c r="AH318" s="745"/>
      <c r="AI318" s="727">
        <f t="shared" si="70"/>
        <v>0</v>
      </c>
      <c r="AJ318" s="728">
        <f t="shared" si="71"/>
        <v>0</v>
      </c>
      <c r="AK318" s="694"/>
      <c r="AL318" s="688">
        <f t="shared" si="72"/>
        <v>0</v>
      </c>
      <c r="AM318" s="24"/>
      <c r="AO318" s="1418"/>
    </row>
    <row r="319" spans="1:41" s="4" customFormat="1" ht="16" thickBot="1" x14ac:dyDescent="0.4">
      <c r="A319" s="1451"/>
      <c r="B319" s="1424"/>
      <c r="C319" s="1424"/>
      <c r="D319" s="1424"/>
      <c r="E319" s="110"/>
      <c r="F319" s="110"/>
      <c r="G319" s="1447"/>
      <c r="H319" s="245"/>
      <c r="I319" s="183"/>
      <c r="J319" s="183"/>
      <c r="K319" s="506"/>
      <c r="L319" s="256"/>
      <c r="M319" s="184"/>
      <c r="N319" s="184"/>
      <c r="O319" s="665"/>
      <c r="P319" s="245"/>
      <c r="Q319" s="183"/>
      <c r="R319" s="183"/>
      <c r="S319" s="491"/>
      <c r="T319" s="234"/>
      <c r="U319" s="172"/>
      <c r="V319" s="172"/>
      <c r="W319" s="236"/>
      <c r="X319" s="14" t="s">
        <v>52</v>
      </c>
      <c r="Y319" s="23"/>
      <c r="Z319" s="914"/>
      <c r="AA319" s="896"/>
      <c r="AB319" s="896"/>
      <c r="AC319" s="930"/>
      <c r="AD319" s="930"/>
      <c r="AE319" s="975"/>
      <c r="AF319" s="893"/>
      <c r="AG319" s="860"/>
      <c r="AH319" s="745"/>
      <c r="AI319" s="727">
        <f t="shared" si="70"/>
        <v>0</v>
      </c>
      <c r="AJ319" s="728">
        <f t="shared" si="71"/>
        <v>0</v>
      </c>
      <c r="AK319" s="694"/>
      <c r="AL319" s="688">
        <f t="shared" si="72"/>
        <v>0</v>
      </c>
      <c r="AM319" s="24"/>
      <c r="AO319" s="1418"/>
    </row>
    <row r="320" spans="1:41" s="4" customFormat="1" ht="16" thickBot="1" x14ac:dyDescent="0.4">
      <c r="A320" s="1451"/>
      <c r="B320" s="1425"/>
      <c r="C320" s="1425"/>
      <c r="D320" s="1425"/>
      <c r="E320" s="110"/>
      <c r="F320" s="110"/>
      <c r="G320" s="1448"/>
      <c r="H320" s="247"/>
      <c r="I320" s="248"/>
      <c r="J320" s="248"/>
      <c r="K320" s="631"/>
      <c r="L320" s="258"/>
      <c r="M320" s="259"/>
      <c r="N320" s="259"/>
      <c r="O320" s="666"/>
      <c r="P320" s="247"/>
      <c r="Q320" s="248"/>
      <c r="R320" s="248"/>
      <c r="S320" s="625"/>
      <c r="T320" s="237"/>
      <c r="U320" s="238"/>
      <c r="V320" s="238"/>
      <c r="W320" s="239"/>
      <c r="X320" s="832" t="s">
        <v>53</v>
      </c>
      <c r="Y320" s="271"/>
      <c r="Z320" s="271"/>
      <c r="AA320" s="919"/>
      <c r="AB320" s="919"/>
      <c r="AC320" s="937"/>
      <c r="AD320" s="937"/>
      <c r="AE320" s="846"/>
      <c r="AF320" s="896"/>
      <c r="AG320" s="863"/>
      <c r="AH320" s="750"/>
      <c r="AI320" s="727">
        <f t="shared" si="70"/>
        <v>0</v>
      </c>
      <c r="AJ320" s="728">
        <f t="shared" si="71"/>
        <v>0</v>
      </c>
      <c r="AK320" s="695"/>
      <c r="AL320" s="691">
        <f t="shared" si="72"/>
        <v>0</v>
      </c>
      <c r="AM320" s="24"/>
      <c r="AO320" s="1418"/>
    </row>
    <row r="321" spans="1:41" s="142" customFormat="1" x14ac:dyDescent="0.35">
      <c r="A321" s="144"/>
      <c r="B321" s="533" t="s">
        <v>224</v>
      </c>
      <c r="C321" s="545"/>
      <c r="D321" s="545"/>
      <c r="E321" s="533"/>
      <c r="F321" s="533"/>
      <c r="G321" s="546"/>
      <c r="H321" s="780"/>
      <c r="I321" s="780"/>
      <c r="J321" s="780"/>
      <c r="K321" s="780"/>
      <c r="L321" s="793"/>
      <c r="M321" s="793"/>
      <c r="N321" s="793"/>
      <c r="O321" s="793"/>
      <c r="P321" s="780"/>
      <c r="Q321" s="780"/>
      <c r="R321" s="780"/>
      <c r="S321" s="780"/>
      <c r="T321" s="675"/>
      <c r="U321" s="675"/>
      <c r="V321" s="675"/>
      <c r="W321" s="675"/>
      <c r="X321" s="547"/>
      <c r="Y321" s="548"/>
      <c r="Z321" s="548"/>
      <c r="AA321" s="756">
        <f t="shared" ref="AA321:AL321" si="73">SUM(AA293:AA320)</f>
        <v>173.32</v>
      </c>
      <c r="AB321" s="756">
        <f t="shared" si="73"/>
        <v>173.32</v>
      </c>
      <c r="AC321" s="756">
        <f t="shared" si="73"/>
        <v>0</v>
      </c>
      <c r="AD321" s="756">
        <f t="shared" si="73"/>
        <v>0</v>
      </c>
      <c r="AE321" s="756">
        <f t="shared" si="73"/>
        <v>0</v>
      </c>
      <c r="AF321" s="756">
        <f t="shared" si="73"/>
        <v>0</v>
      </c>
      <c r="AG321" s="756">
        <f t="shared" si="73"/>
        <v>0</v>
      </c>
      <c r="AH321" s="757">
        <f t="shared" si="73"/>
        <v>0</v>
      </c>
      <c r="AI321" s="758">
        <f t="shared" si="73"/>
        <v>173.32</v>
      </c>
      <c r="AJ321" s="759">
        <f t="shared" si="73"/>
        <v>173.32</v>
      </c>
      <c r="AK321" s="760">
        <f t="shared" si="73"/>
        <v>0</v>
      </c>
      <c r="AL321" s="756">
        <f t="shared" si="73"/>
        <v>173.32</v>
      </c>
      <c r="AM321" s="1219">
        <v>65000</v>
      </c>
      <c r="AN321" s="1218">
        <f>AM321-AL321</f>
        <v>64826.68</v>
      </c>
      <c r="AO321" s="1418"/>
    </row>
    <row r="322" spans="1:41" s="128" customFormat="1" x14ac:dyDescent="0.35">
      <c r="A322" s="332" t="s">
        <v>229</v>
      </c>
      <c r="B322" s="549" t="s">
        <v>246</v>
      </c>
      <c r="C322" s="549"/>
      <c r="D322" s="549"/>
      <c r="E322" s="549"/>
      <c r="F322" s="549"/>
      <c r="G322" s="549"/>
      <c r="H322" s="550"/>
      <c r="I322" s="550"/>
      <c r="J322" s="550"/>
      <c r="K322" s="550"/>
      <c r="L322" s="550"/>
      <c r="M322" s="550"/>
      <c r="N322" s="550"/>
      <c r="O322" s="550"/>
      <c r="P322" s="550"/>
      <c r="Q322" s="550"/>
      <c r="R322" s="550"/>
      <c r="S322" s="550"/>
      <c r="T322" s="550"/>
      <c r="U322" s="550"/>
      <c r="V322" s="550"/>
      <c r="W322" s="550"/>
      <c r="X322" s="551"/>
      <c r="Y322" s="552">
        <f t="shared" ref="Y322:AL322" si="74">Y321+Y292+Y263+Y241+Y198+Y169+Y140</f>
        <v>0</v>
      </c>
      <c r="Z322" s="552">
        <f t="shared" si="74"/>
        <v>0</v>
      </c>
      <c r="AA322" s="472">
        <f t="shared" si="74"/>
        <v>258461.69999999998</v>
      </c>
      <c r="AB322" s="472">
        <f t="shared" si="74"/>
        <v>258461.69999999998</v>
      </c>
      <c r="AC322" s="472">
        <f t="shared" si="74"/>
        <v>284849.51999999996</v>
      </c>
      <c r="AD322" s="472">
        <f t="shared" si="74"/>
        <v>284849.51999999996</v>
      </c>
      <c r="AE322" s="472">
        <f t="shared" si="74"/>
        <v>231295.77999999991</v>
      </c>
      <c r="AF322" s="1198">
        <f t="shared" si="74"/>
        <v>0</v>
      </c>
      <c r="AG322" s="472">
        <f t="shared" si="74"/>
        <v>75393</v>
      </c>
      <c r="AH322" s="1199">
        <f t="shared" si="74"/>
        <v>0</v>
      </c>
      <c r="AI322" s="553">
        <f t="shared" si="74"/>
        <v>543311.22</v>
      </c>
      <c r="AJ322" s="554">
        <f t="shared" si="74"/>
        <v>849999.99999999988</v>
      </c>
      <c r="AK322" s="555">
        <f t="shared" si="74"/>
        <v>0</v>
      </c>
      <c r="AL322" s="554">
        <f t="shared" si="74"/>
        <v>849999.99999999988</v>
      </c>
      <c r="AM322" s="556">
        <f>SUM(AM119:AM321)</f>
        <v>850000</v>
      </c>
      <c r="AN322" s="557">
        <f>+AM322-AJ322</f>
        <v>0</v>
      </c>
    </row>
    <row r="323" spans="1:41" s="128" customFormat="1" x14ac:dyDescent="0.35">
      <c r="A323" s="565"/>
      <c r="B323" s="566" t="s">
        <v>206</v>
      </c>
      <c r="C323" s="566"/>
      <c r="D323" s="566"/>
      <c r="E323" s="566"/>
      <c r="F323" s="566"/>
      <c r="G323" s="566"/>
      <c r="H323" s="567"/>
      <c r="I323" s="567"/>
      <c r="J323" s="567"/>
      <c r="K323" s="567"/>
      <c r="L323" s="567"/>
      <c r="M323" s="567"/>
      <c r="N323" s="567"/>
      <c r="O323" s="567"/>
      <c r="P323" s="567"/>
      <c r="Q323" s="567"/>
      <c r="R323" s="567"/>
      <c r="S323" s="568"/>
      <c r="T323" s="568"/>
      <c r="U323" s="568"/>
      <c r="V323" s="568"/>
      <c r="W323" s="568"/>
      <c r="X323" s="569"/>
      <c r="Y323" s="570">
        <f t="shared" ref="Y323:AK323" si="75">Y322+Y116</f>
        <v>0</v>
      </c>
      <c r="Z323" s="570">
        <f t="shared" si="75"/>
        <v>0</v>
      </c>
      <c r="AA323" s="571">
        <f t="shared" si="75"/>
        <v>299443.68</v>
      </c>
      <c r="AB323" s="571">
        <f t="shared" si="75"/>
        <v>299443.68</v>
      </c>
      <c r="AC323" s="571">
        <f t="shared" si="75"/>
        <v>379754.11</v>
      </c>
      <c r="AD323" s="571">
        <f t="shared" si="75"/>
        <v>379754.11</v>
      </c>
      <c r="AE323" s="571">
        <f t="shared" si="75"/>
        <v>373408.77999999991</v>
      </c>
      <c r="AF323" s="615">
        <f t="shared" si="75"/>
        <v>0</v>
      </c>
      <c r="AG323" s="571">
        <f t="shared" si="75"/>
        <v>97393</v>
      </c>
      <c r="AH323" s="1200">
        <f t="shared" si="75"/>
        <v>0</v>
      </c>
      <c r="AI323" s="572">
        <f t="shared" si="75"/>
        <v>679198.22</v>
      </c>
      <c r="AJ323" s="573">
        <f t="shared" si="75"/>
        <v>1150000</v>
      </c>
      <c r="AK323" s="574">
        <f t="shared" si="75"/>
        <v>0</v>
      </c>
      <c r="AL323" s="761">
        <f>AJ323-AI323</f>
        <v>470801.78</v>
      </c>
      <c r="AM323" s="573">
        <f t="shared" ref="AM323" si="76">AM322+AM116</f>
        <v>1150000</v>
      </c>
    </row>
    <row r="324" spans="1:41" s="128" customFormat="1" x14ac:dyDescent="0.35">
      <c r="A324" s="565"/>
      <c r="B324" s="566" t="s">
        <v>214</v>
      </c>
      <c r="C324" s="575"/>
      <c r="D324" s="575"/>
      <c r="E324" s="566"/>
      <c r="F324" s="566"/>
      <c r="G324" s="576"/>
      <c r="H324" s="567"/>
      <c r="I324" s="567"/>
      <c r="J324" s="567"/>
      <c r="K324" s="567"/>
      <c r="L324" s="567"/>
      <c r="M324" s="567"/>
      <c r="N324" s="567"/>
      <c r="O324" s="567"/>
      <c r="P324" s="567"/>
      <c r="Q324" s="567"/>
      <c r="R324" s="567"/>
      <c r="S324" s="567"/>
      <c r="T324" s="567"/>
      <c r="U324" s="567"/>
      <c r="V324" s="567"/>
      <c r="W324" s="567"/>
      <c r="X324" s="569"/>
      <c r="Y324" s="570">
        <f t="shared" ref="Y324:Z324" si="77">Y323*7%</f>
        <v>0</v>
      </c>
      <c r="Z324" s="570">
        <f t="shared" si="77"/>
        <v>0</v>
      </c>
      <c r="AA324" s="571">
        <v>20966</v>
      </c>
      <c r="AB324" s="571">
        <v>20966</v>
      </c>
      <c r="AC324" s="571">
        <v>26524.76</v>
      </c>
      <c r="AD324" s="571">
        <v>26524.76</v>
      </c>
      <c r="AE324" s="571">
        <f>26166</f>
        <v>26166</v>
      </c>
      <c r="AF324" s="615">
        <f t="shared" ref="AF324:AH324" si="78">AF323*8%</f>
        <v>0</v>
      </c>
      <c r="AG324" s="571">
        <f>6844</f>
        <v>6844</v>
      </c>
      <c r="AH324" s="1200">
        <f t="shared" si="78"/>
        <v>0</v>
      </c>
      <c r="AI324" s="572">
        <f>AB324+AD324</f>
        <v>47490.759999999995</v>
      </c>
      <c r="AJ324" s="572">
        <f>AJ323*7%</f>
        <v>80500.000000000015</v>
      </c>
      <c r="AK324" s="577"/>
      <c r="AL324" s="761">
        <f>AJ324-AI324</f>
        <v>33009.24000000002</v>
      </c>
      <c r="AM324" s="573">
        <f>AE324+AG324+AI324+AK324</f>
        <v>80500.759999999995</v>
      </c>
    </row>
    <row r="325" spans="1:41" s="128" customFormat="1" ht="18" customHeight="1" thickBot="1" x14ac:dyDescent="0.4">
      <c r="A325" s="565"/>
      <c r="B325" s="578" t="s">
        <v>215</v>
      </c>
      <c r="C325" s="579"/>
      <c r="D325" s="579"/>
      <c r="E325" s="578"/>
      <c r="F325" s="578"/>
      <c r="G325" s="580"/>
      <c r="H325" s="581"/>
      <c r="I325" s="581"/>
      <c r="J325" s="581"/>
      <c r="K325" s="581"/>
      <c r="L325" s="581"/>
      <c r="M325" s="581"/>
      <c r="N325" s="581"/>
      <c r="O325" s="581"/>
      <c r="P325" s="581"/>
      <c r="Q325" s="581"/>
      <c r="R325" s="581"/>
      <c r="S325" s="581"/>
      <c r="T325" s="581"/>
      <c r="U325" s="581"/>
      <c r="V325" s="581"/>
      <c r="W325" s="581"/>
      <c r="X325" s="582"/>
      <c r="Y325" s="583">
        <f t="shared" ref="Y325:AH325" si="79">Y323+Y324</f>
        <v>0</v>
      </c>
      <c r="Z325" s="583">
        <f t="shared" si="79"/>
        <v>0</v>
      </c>
      <c r="AA325" s="584">
        <f t="shared" si="79"/>
        <v>320409.68</v>
      </c>
      <c r="AB325" s="584">
        <f t="shared" si="79"/>
        <v>320409.68</v>
      </c>
      <c r="AC325" s="584">
        <f t="shared" si="79"/>
        <v>406278.87</v>
      </c>
      <c r="AD325" s="584">
        <f t="shared" si="79"/>
        <v>406278.87</v>
      </c>
      <c r="AE325" s="584">
        <f t="shared" si="79"/>
        <v>399574.77999999991</v>
      </c>
      <c r="AF325" s="584">
        <f t="shared" si="79"/>
        <v>0</v>
      </c>
      <c r="AG325" s="584">
        <f t="shared" si="79"/>
        <v>104237</v>
      </c>
      <c r="AH325" s="584">
        <f t="shared" si="79"/>
        <v>0</v>
      </c>
      <c r="AI325" s="585">
        <f>AI323+AI324</f>
        <v>726688.98</v>
      </c>
      <c r="AJ325" s="586">
        <f>AJ323+AJ324</f>
        <v>1230500</v>
      </c>
      <c r="AK325" s="1231" t="s">
        <v>241</v>
      </c>
      <c r="AL325" s="762">
        <f>AL323+AL324</f>
        <v>503811.02</v>
      </c>
      <c r="AM325" s="614">
        <f>AI325+AG325+AE325</f>
        <v>1230500.7599999998</v>
      </c>
      <c r="AN325" s="614">
        <f>AJ325-AM325</f>
        <v>-0.75999999977648258</v>
      </c>
    </row>
    <row r="326" spans="1:41" s="160" customFormat="1" ht="32.15" customHeight="1" x14ac:dyDescent="0.35">
      <c r="A326" s="1449" t="s">
        <v>111</v>
      </c>
      <c r="B326" s="1450"/>
      <c r="C326" s="25" t="s">
        <v>112</v>
      </c>
      <c r="D326" s="25" t="s">
        <v>168</v>
      </c>
      <c r="E326" s="148" t="s">
        <v>113</v>
      </c>
      <c r="F326" s="148" t="s">
        <v>114</v>
      </c>
      <c r="G326" s="105"/>
      <c r="H326" s="106"/>
      <c r="I326" s="106"/>
      <c r="J326" s="106"/>
      <c r="K326" s="106"/>
      <c r="L326" s="106"/>
      <c r="M326" s="106"/>
      <c r="N326" s="106"/>
      <c r="O326" s="106"/>
      <c r="P326" s="106"/>
      <c r="Q326" s="106"/>
      <c r="R326" s="106"/>
      <c r="S326" s="106"/>
      <c r="T326" s="106"/>
      <c r="U326" s="106"/>
      <c r="V326" s="106"/>
      <c r="W326" s="106"/>
      <c r="X326" s="161"/>
      <c r="Y326" s="159"/>
      <c r="Z326" s="159"/>
      <c r="AA326" s="408"/>
      <c r="AB326" s="408"/>
      <c r="AC326" s="408"/>
      <c r="AD326" s="408"/>
      <c r="AE326" s="408"/>
      <c r="AF326" s="408"/>
      <c r="AG326" s="408"/>
      <c r="AH326" s="409"/>
      <c r="AI326" s="502"/>
      <c r="AJ326" s="503"/>
      <c r="AK326" s="410"/>
      <c r="AL326" s="408"/>
    </row>
    <row r="327" spans="1:41" x14ac:dyDescent="0.35">
      <c r="A327" s="1422" t="s">
        <v>237</v>
      </c>
      <c r="B327" s="1423" t="s">
        <v>115</v>
      </c>
      <c r="C327" s="1427" t="s">
        <v>116</v>
      </c>
      <c r="D327" s="1427" t="s">
        <v>170</v>
      </c>
      <c r="E327" s="1423" t="s">
        <v>189</v>
      </c>
      <c r="F327" s="1423" t="s">
        <v>190</v>
      </c>
      <c r="G327" s="1430" t="s">
        <v>9</v>
      </c>
      <c r="H327" s="172"/>
      <c r="I327" s="174"/>
      <c r="J327" s="174"/>
      <c r="K327" s="174"/>
      <c r="L327" s="174"/>
      <c r="M327" s="174"/>
      <c r="N327" s="174"/>
      <c r="O327" s="172"/>
      <c r="P327" s="172"/>
      <c r="Q327" s="173"/>
      <c r="R327" s="172"/>
      <c r="S327" s="172"/>
      <c r="T327" s="172"/>
      <c r="U327" s="172"/>
      <c r="V327" s="172"/>
      <c r="W327" s="172"/>
      <c r="X327" s="6" t="s">
        <v>47</v>
      </c>
      <c r="Y327" s="7"/>
      <c r="Z327" s="7"/>
      <c r="AA327" s="21">
        <v>5000</v>
      </c>
      <c r="AB327" s="21">
        <v>5529.98</v>
      </c>
      <c r="AC327" s="21">
        <v>5000</v>
      </c>
      <c r="AD327" s="22">
        <v>12401</v>
      </c>
      <c r="AE327" s="1201"/>
      <c r="AF327" s="395"/>
      <c r="AG327" s="396"/>
      <c r="AH327" s="400"/>
      <c r="AI327" s="1211">
        <f>AB327+AD327+AF327+AH327</f>
        <v>17930.98</v>
      </c>
      <c r="AJ327" s="1212">
        <f>AA327+AC327+AE327+AG327</f>
        <v>10000</v>
      </c>
      <c r="AK327" s="422">
        <f>AJ327</f>
        <v>10000</v>
      </c>
      <c r="AL327" s="423"/>
      <c r="AO327" s="1407" t="s">
        <v>290</v>
      </c>
    </row>
    <row r="328" spans="1:41" x14ac:dyDescent="0.35">
      <c r="A328" s="1422"/>
      <c r="B328" s="1424"/>
      <c r="C328" s="1427"/>
      <c r="D328" s="1427"/>
      <c r="E328" s="1424"/>
      <c r="F328" s="1424"/>
      <c r="G328" s="1431"/>
      <c r="H328" s="172"/>
      <c r="I328" s="172"/>
      <c r="J328" s="172"/>
      <c r="K328" s="172"/>
      <c r="L328" s="172"/>
      <c r="M328" s="172"/>
      <c r="N328" s="172"/>
      <c r="O328" s="172"/>
      <c r="P328" s="172"/>
      <c r="Q328" s="173"/>
      <c r="R328" s="172"/>
      <c r="S328" s="172"/>
      <c r="T328" s="99"/>
      <c r="U328" s="99"/>
      <c r="V328" s="99"/>
      <c r="W328" s="99"/>
      <c r="X328" s="10" t="s">
        <v>48</v>
      </c>
      <c r="Y328" s="7"/>
      <c r="Z328" s="7"/>
      <c r="AA328" s="21"/>
      <c r="AB328" s="21"/>
      <c r="AC328" s="21"/>
      <c r="AD328" s="22"/>
      <c r="AE328" s="1202"/>
      <c r="AF328" s="395"/>
      <c r="AG328" s="396"/>
      <c r="AH328" s="400"/>
      <c r="AI328" s="1211">
        <f t="shared" ref="AI328:AI377" si="80">AB328+AD328+AF328+AH328</f>
        <v>0</v>
      </c>
      <c r="AJ328" s="1212">
        <f t="shared" ref="AJ328:AJ377" si="81">AA328+AC328+AE328+AG328</f>
        <v>0</v>
      </c>
      <c r="AK328" s="422">
        <f t="shared" ref="AK328:AK377" si="82">AJ328</f>
        <v>0</v>
      </c>
      <c r="AL328" s="423"/>
      <c r="AO328" s="1408"/>
    </row>
    <row r="329" spans="1:41" ht="26" x14ac:dyDescent="0.35">
      <c r="A329" s="1422"/>
      <c r="B329" s="1424"/>
      <c r="C329" s="1427"/>
      <c r="D329" s="1427"/>
      <c r="E329" s="1424"/>
      <c r="F329" s="1424"/>
      <c r="G329" s="1431"/>
      <c r="H329" s="172"/>
      <c r="I329" s="172"/>
      <c r="J329" s="172"/>
      <c r="K329" s="172"/>
      <c r="L329" s="172"/>
      <c r="M329" s="172"/>
      <c r="N329" s="172"/>
      <c r="O329" s="172"/>
      <c r="P329" s="172"/>
      <c r="Q329" s="173"/>
      <c r="R329" s="172"/>
      <c r="S329" s="172"/>
      <c r="T329" s="99"/>
      <c r="U329" s="99"/>
      <c r="V329" s="99"/>
      <c r="W329" s="99"/>
      <c r="X329" s="10" t="s">
        <v>49</v>
      </c>
      <c r="Y329" s="7"/>
      <c r="Z329" s="7"/>
      <c r="AA329" s="21"/>
      <c r="AB329" s="21"/>
      <c r="AC329" s="21"/>
      <c r="AD329" s="22"/>
      <c r="AE329" s="1201"/>
      <c r="AF329" s="395"/>
      <c r="AG329" s="396"/>
      <c r="AH329" s="400"/>
      <c r="AI329" s="1211">
        <f t="shared" si="80"/>
        <v>0</v>
      </c>
      <c r="AJ329" s="1212">
        <f t="shared" si="81"/>
        <v>0</v>
      </c>
      <c r="AK329" s="422">
        <f t="shared" si="82"/>
        <v>0</v>
      </c>
      <c r="AL329" s="423"/>
      <c r="AO329" s="1408"/>
    </row>
    <row r="330" spans="1:41" x14ac:dyDescent="0.35">
      <c r="A330" s="1422"/>
      <c r="B330" s="1424"/>
      <c r="C330" s="1427"/>
      <c r="D330" s="1427"/>
      <c r="E330" s="1424"/>
      <c r="F330" s="1424"/>
      <c r="G330" s="1431"/>
      <c r="H330" s="172"/>
      <c r="I330" s="172"/>
      <c r="J330" s="172"/>
      <c r="K330" s="172"/>
      <c r="L330" s="172"/>
      <c r="M330" s="172"/>
      <c r="N330" s="172"/>
      <c r="O330" s="172"/>
      <c r="P330" s="172"/>
      <c r="Q330" s="173"/>
      <c r="R330" s="172"/>
      <c r="S330" s="172"/>
      <c r="T330" s="99"/>
      <c r="U330" s="99"/>
      <c r="V330" s="99"/>
      <c r="W330" s="99"/>
      <c r="X330" s="10" t="s">
        <v>50</v>
      </c>
      <c r="Y330" s="7"/>
      <c r="Z330" s="7"/>
      <c r="AA330" s="21"/>
      <c r="AB330" s="21"/>
      <c r="AC330" s="21"/>
      <c r="AD330" s="22">
        <v>2626.5</v>
      </c>
      <c r="AE330" s="1203"/>
      <c r="AF330" s="424"/>
      <c r="AG330" s="425"/>
      <c r="AH330" s="400"/>
      <c r="AI330" s="1211">
        <f t="shared" si="80"/>
        <v>2626.5</v>
      </c>
      <c r="AJ330" s="1212">
        <f t="shared" si="81"/>
        <v>0</v>
      </c>
      <c r="AK330" s="422">
        <f t="shared" si="82"/>
        <v>0</v>
      </c>
      <c r="AL330" s="423"/>
      <c r="AO330" s="1408"/>
    </row>
    <row r="331" spans="1:41" x14ac:dyDescent="0.35">
      <c r="A331" s="1422"/>
      <c r="B331" s="1424"/>
      <c r="C331" s="1427"/>
      <c r="D331" s="1427"/>
      <c r="E331" s="1424"/>
      <c r="F331" s="1424"/>
      <c r="G331" s="1431"/>
      <c r="H331" s="172"/>
      <c r="I331" s="174"/>
      <c r="J331" s="174"/>
      <c r="K331" s="174"/>
      <c r="L331" s="172"/>
      <c r="M331" s="172"/>
      <c r="N331" s="172"/>
      <c r="O331" s="172"/>
      <c r="P331" s="172"/>
      <c r="Q331" s="173"/>
      <c r="R331" s="172"/>
      <c r="S331" s="172"/>
      <c r="T331" s="99"/>
      <c r="U331" s="99"/>
      <c r="V331" s="99"/>
      <c r="W331" s="99"/>
      <c r="X331" s="10" t="s">
        <v>51</v>
      </c>
      <c r="Y331" s="7"/>
      <c r="Z331" s="7"/>
      <c r="AA331" s="21">
        <v>2000</v>
      </c>
      <c r="AB331" s="21">
        <v>5473.13</v>
      </c>
      <c r="AC331" s="21"/>
      <c r="AD331" s="22"/>
      <c r="AE331" s="1203"/>
      <c r="AF331" s="424"/>
      <c r="AG331" s="425"/>
      <c r="AH331" s="400"/>
      <c r="AI331" s="1211">
        <f t="shared" si="80"/>
        <v>5473.13</v>
      </c>
      <c r="AJ331" s="1212">
        <f t="shared" si="81"/>
        <v>2000</v>
      </c>
      <c r="AK331" s="422">
        <f t="shared" si="82"/>
        <v>2000</v>
      </c>
      <c r="AL331" s="423"/>
      <c r="AO331" s="1408"/>
    </row>
    <row r="332" spans="1:41" x14ac:dyDescent="0.35">
      <c r="A332" s="1422"/>
      <c r="B332" s="1424"/>
      <c r="C332" s="1427"/>
      <c r="D332" s="1427"/>
      <c r="E332" s="1424"/>
      <c r="F332" s="1424"/>
      <c r="G332" s="1431"/>
      <c r="H332" s="172"/>
      <c r="I332" s="172"/>
      <c r="J332" s="172"/>
      <c r="K332" s="172"/>
      <c r="L332" s="172"/>
      <c r="M332" s="172"/>
      <c r="N332" s="172"/>
      <c r="O332" s="172"/>
      <c r="P332" s="172"/>
      <c r="Q332" s="173"/>
      <c r="R332" s="172"/>
      <c r="S332" s="172"/>
      <c r="T332" s="99"/>
      <c r="U332" s="99"/>
      <c r="V332" s="99"/>
      <c r="W332" s="99"/>
      <c r="X332" s="10" t="s">
        <v>52</v>
      </c>
      <c r="Y332" s="7"/>
      <c r="Z332" s="7"/>
      <c r="AA332" s="21"/>
      <c r="AB332" s="21"/>
      <c r="AC332" s="21"/>
      <c r="AD332" s="22"/>
      <c r="AE332" s="1203"/>
      <c r="AF332" s="424"/>
      <c r="AG332" s="425"/>
      <c r="AH332" s="400"/>
      <c r="AI332" s="1211">
        <f t="shared" si="80"/>
        <v>0</v>
      </c>
      <c r="AJ332" s="1212">
        <f t="shared" si="81"/>
        <v>0</v>
      </c>
      <c r="AK332" s="422">
        <f t="shared" si="82"/>
        <v>0</v>
      </c>
      <c r="AL332" s="423"/>
      <c r="AO332" s="1408"/>
    </row>
    <row r="333" spans="1:41" x14ac:dyDescent="0.35">
      <c r="A333" s="1422"/>
      <c r="B333" s="1425"/>
      <c r="C333" s="1427"/>
      <c r="D333" s="1427"/>
      <c r="E333" s="1424"/>
      <c r="F333" s="1424"/>
      <c r="G333" s="1432"/>
      <c r="H333" s="172"/>
      <c r="I333" s="172"/>
      <c r="J333" s="172"/>
      <c r="K333" s="172"/>
      <c r="L333" s="172"/>
      <c r="M333" s="172"/>
      <c r="N333" s="172"/>
      <c r="O333" s="172"/>
      <c r="P333" s="172"/>
      <c r="Q333" s="173"/>
      <c r="R333" s="172"/>
      <c r="S333" s="172"/>
      <c r="T333" s="99"/>
      <c r="U333" s="99"/>
      <c r="V333" s="99"/>
      <c r="W333" s="99"/>
      <c r="X333" s="10" t="s">
        <v>53</v>
      </c>
      <c r="Y333" s="7"/>
      <c r="Z333" s="7"/>
      <c r="AA333" s="21"/>
      <c r="AB333" s="21"/>
      <c r="AC333" s="21"/>
      <c r="AD333" s="22"/>
      <c r="AE333" s="1203"/>
      <c r="AF333" s="424"/>
      <c r="AG333" s="425"/>
      <c r="AH333" s="400"/>
      <c r="AI333" s="1211">
        <f t="shared" si="80"/>
        <v>0</v>
      </c>
      <c r="AJ333" s="1212">
        <f t="shared" si="81"/>
        <v>0</v>
      </c>
      <c r="AK333" s="422">
        <f t="shared" si="82"/>
        <v>0</v>
      </c>
      <c r="AL333" s="423"/>
      <c r="AO333" s="1408"/>
    </row>
    <row r="334" spans="1:41" x14ac:dyDescent="0.35">
      <c r="A334" s="1422"/>
      <c r="B334" s="1423" t="s">
        <v>191</v>
      </c>
      <c r="C334" s="1427"/>
      <c r="D334" s="1427"/>
      <c r="E334" s="1424"/>
      <c r="F334" s="1424"/>
      <c r="G334" s="1430" t="s">
        <v>9</v>
      </c>
      <c r="H334" s="174"/>
      <c r="I334" s="174"/>
      <c r="J334" s="174"/>
      <c r="K334" s="174"/>
      <c r="L334" s="174"/>
      <c r="M334" s="174"/>
      <c r="N334" s="174"/>
      <c r="O334" s="174"/>
      <c r="P334" s="173"/>
      <c r="Q334" s="173"/>
      <c r="R334" s="173"/>
      <c r="S334" s="173"/>
      <c r="T334" s="173"/>
      <c r="U334" s="173"/>
      <c r="V334" s="173"/>
      <c r="W334" s="173"/>
      <c r="X334" s="6" t="s">
        <v>47</v>
      </c>
      <c r="Y334" s="7"/>
      <c r="Z334" s="7"/>
      <c r="AA334" s="21">
        <v>10000</v>
      </c>
      <c r="AB334" s="21"/>
      <c r="AC334" s="21">
        <v>20000</v>
      </c>
      <c r="AD334" s="22">
        <f>20000+7401</f>
        <v>27401</v>
      </c>
      <c r="AE334" s="21">
        <v>7000</v>
      </c>
      <c r="AF334" s="421"/>
      <c r="AG334" s="412"/>
      <c r="AH334" s="400"/>
      <c r="AI334" s="1211">
        <f t="shared" si="80"/>
        <v>27401</v>
      </c>
      <c r="AJ334" s="1212">
        <f t="shared" si="81"/>
        <v>37000</v>
      </c>
      <c r="AK334" s="422">
        <f t="shared" si="82"/>
        <v>37000</v>
      </c>
      <c r="AL334" s="423"/>
      <c r="AO334" s="1408"/>
    </row>
    <row r="335" spans="1:41" x14ac:dyDescent="0.35">
      <c r="A335" s="1422"/>
      <c r="B335" s="1424"/>
      <c r="C335" s="1427"/>
      <c r="D335" s="1427"/>
      <c r="E335" s="1424"/>
      <c r="F335" s="1424"/>
      <c r="G335" s="1431"/>
      <c r="H335" s="172"/>
      <c r="I335" s="172"/>
      <c r="J335" s="172"/>
      <c r="K335" s="174"/>
      <c r="L335" s="174"/>
      <c r="M335" s="174"/>
      <c r="N335" s="174"/>
      <c r="O335" s="174"/>
      <c r="P335" s="173"/>
      <c r="Q335" s="173"/>
      <c r="R335" s="173"/>
      <c r="S335" s="173"/>
      <c r="T335" s="103"/>
      <c r="U335" s="103"/>
      <c r="V335" s="103"/>
      <c r="W335" s="103"/>
      <c r="X335" s="10" t="s">
        <v>48</v>
      </c>
      <c r="Y335" s="7"/>
      <c r="Z335" s="7"/>
      <c r="AA335" s="21">
        <v>1987</v>
      </c>
      <c r="AB335" s="21"/>
      <c r="AC335" s="21">
        <v>15000</v>
      </c>
      <c r="AD335" s="22">
        <f>5575+351</f>
        <v>5926</v>
      </c>
      <c r="AE335" s="22">
        <v>5000</v>
      </c>
      <c r="AF335" s="424"/>
      <c r="AG335" s="425"/>
      <c r="AH335" s="400"/>
      <c r="AI335" s="1211">
        <f t="shared" si="80"/>
        <v>5926</v>
      </c>
      <c r="AJ335" s="1212">
        <f t="shared" si="81"/>
        <v>21987</v>
      </c>
      <c r="AK335" s="422">
        <f t="shared" si="82"/>
        <v>21987</v>
      </c>
      <c r="AL335" s="423"/>
      <c r="AO335" s="1408"/>
    </row>
    <row r="336" spans="1:41" ht="26" x14ac:dyDescent="0.35">
      <c r="A336" s="1422"/>
      <c r="B336" s="1424"/>
      <c r="C336" s="1427"/>
      <c r="D336" s="1427"/>
      <c r="E336" s="1424"/>
      <c r="F336" s="1424"/>
      <c r="G336" s="1431"/>
      <c r="H336" s="172"/>
      <c r="I336" s="172"/>
      <c r="J336" s="174"/>
      <c r="K336" s="174"/>
      <c r="L336" s="174"/>
      <c r="M336" s="174"/>
      <c r="N336" s="174"/>
      <c r="O336" s="172"/>
      <c r="P336" s="173"/>
      <c r="Q336" s="173"/>
      <c r="R336" s="173"/>
      <c r="S336" s="173"/>
      <c r="T336" s="103"/>
      <c r="U336" s="103"/>
      <c r="V336" s="103"/>
      <c r="W336" s="103"/>
      <c r="X336" s="10" t="s">
        <v>49</v>
      </c>
      <c r="Y336" s="7"/>
      <c r="Z336" s="7"/>
      <c r="AA336" s="21">
        <v>5595</v>
      </c>
      <c r="AB336" s="21">
        <v>14492</v>
      </c>
      <c r="AC336" s="21">
        <v>4000</v>
      </c>
      <c r="AD336" s="22"/>
      <c r="AE336" s="22"/>
      <c r="AF336" s="424"/>
      <c r="AG336" s="425"/>
      <c r="AH336" s="400"/>
      <c r="AI336" s="1211">
        <f t="shared" si="80"/>
        <v>14492</v>
      </c>
      <c r="AJ336" s="1212">
        <f t="shared" si="81"/>
        <v>9595</v>
      </c>
      <c r="AK336" s="422">
        <f t="shared" si="82"/>
        <v>9595</v>
      </c>
      <c r="AL336" s="423"/>
      <c r="AO336" s="1408"/>
    </row>
    <row r="337" spans="1:41" x14ac:dyDescent="0.35">
      <c r="A337" s="1422"/>
      <c r="B337" s="1424"/>
      <c r="C337" s="1427"/>
      <c r="D337" s="1427"/>
      <c r="E337" s="1424"/>
      <c r="F337" s="1424"/>
      <c r="G337" s="1431"/>
      <c r="H337" s="172"/>
      <c r="I337" s="172"/>
      <c r="J337" s="172"/>
      <c r="K337" s="172"/>
      <c r="L337" s="172"/>
      <c r="M337" s="172"/>
      <c r="N337" s="172"/>
      <c r="O337" s="172"/>
      <c r="P337" s="173"/>
      <c r="Q337" s="173"/>
      <c r="R337" s="173"/>
      <c r="S337" s="173"/>
      <c r="T337" s="103"/>
      <c r="U337" s="103"/>
      <c r="V337" s="103"/>
      <c r="W337" s="103"/>
      <c r="X337" s="10" t="s">
        <v>50</v>
      </c>
      <c r="Y337" s="7"/>
      <c r="Z337" s="7"/>
      <c r="AA337" s="21"/>
      <c r="AB337" s="21"/>
      <c r="AC337" s="21"/>
      <c r="AD337" s="22">
        <v>2626.5</v>
      </c>
      <c r="AE337" s="22"/>
      <c r="AF337" s="424"/>
      <c r="AG337" s="425"/>
      <c r="AH337" s="400"/>
      <c r="AI337" s="1211">
        <f t="shared" si="80"/>
        <v>2626.5</v>
      </c>
      <c r="AJ337" s="1212">
        <f t="shared" si="81"/>
        <v>0</v>
      </c>
      <c r="AK337" s="422">
        <f t="shared" si="82"/>
        <v>0</v>
      </c>
      <c r="AL337" s="423"/>
      <c r="AO337" s="1408"/>
    </row>
    <row r="338" spans="1:41" x14ac:dyDescent="0.35">
      <c r="A338" s="1422"/>
      <c r="B338" s="1424"/>
      <c r="C338" s="1427"/>
      <c r="D338" s="1427"/>
      <c r="E338" s="1424"/>
      <c r="F338" s="1424"/>
      <c r="G338" s="1431"/>
      <c r="H338" s="172"/>
      <c r="I338" s="174"/>
      <c r="J338" s="174"/>
      <c r="K338" s="174"/>
      <c r="L338" s="174"/>
      <c r="M338" s="174"/>
      <c r="N338" s="174"/>
      <c r="O338" s="174"/>
      <c r="P338" s="173"/>
      <c r="Q338" s="173"/>
      <c r="R338" s="173"/>
      <c r="S338" s="173"/>
      <c r="T338" s="103"/>
      <c r="U338" s="103"/>
      <c r="V338" s="103"/>
      <c r="W338" s="103"/>
      <c r="X338" s="10" t="s">
        <v>51</v>
      </c>
      <c r="Y338" s="7"/>
      <c r="Z338" s="7"/>
      <c r="AA338" s="21">
        <v>10275</v>
      </c>
      <c r="AB338" s="21"/>
      <c r="AC338" s="21">
        <v>20000</v>
      </c>
      <c r="AD338" s="22">
        <v>19649</v>
      </c>
      <c r="AE338" s="21">
        <v>2000</v>
      </c>
      <c r="AF338" s="424"/>
      <c r="AG338" s="425"/>
      <c r="AH338" s="400"/>
      <c r="AI338" s="1211">
        <f t="shared" si="80"/>
        <v>19649</v>
      </c>
      <c r="AJ338" s="1212">
        <f t="shared" si="81"/>
        <v>32275</v>
      </c>
      <c r="AK338" s="422">
        <f t="shared" si="82"/>
        <v>32275</v>
      </c>
      <c r="AL338" s="423"/>
      <c r="AO338" s="1408"/>
    </row>
    <row r="339" spans="1:41" x14ac:dyDescent="0.35">
      <c r="A339" s="1422"/>
      <c r="B339" s="1424"/>
      <c r="C339" s="1427"/>
      <c r="D339" s="1427"/>
      <c r="E339" s="1424"/>
      <c r="F339" s="1424"/>
      <c r="G339" s="1431"/>
      <c r="H339" s="172"/>
      <c r="I339" s="172"/>
      <c r="J339" s="174"/>
      <c r="K339" s="174"/>
      <c r="L339" s="172"/>
      <c r="M339" s="172"/>
      <c r="N339" s="172"/>
      <c r="O339" s="172"/>
      <c r="P339" s="173"/>
      <c r="Q339" s="173"/>
      <c r="R339" s="173"/>
      <c r="S339" s="173"/>
      <c r="T339" s="103"/>
      <c r="U339" s="103"/>
      <c r="V339" s="103"/>
      <c r="W339" s="103"/>
      <c r="X339" s="10" t="s">
        <v>52</v>
      </c>
      <c r="Y339" s="7"/>
      <c r="Z339" s="7"/>
      <c r="AA339" s="21">
        <v>7014</v>
      </c>
      <c r="AB339" s="21"/>
      <c r="AC339" s="21"/>
      <c r="AD339" s="22"/>
      <c r="AE339" s="22"/>
      <c r="AF339" s="424"/>
      <c r="AG339" s="425"/>
      <c r="AH339" s="400"/>
      <c r="AI339" s="1211">
        <f t="shared" si="80"/>
        <v>0</v>
      </c>
      <c r="AJ339" s="1212">
        <f t="shared" si="81"/>
        <v>7014</v>
      </c>
      <c r="AK339" s="422">
        <f t="shared" si="82"/>
        <v>7014</v>
      </c>
      <c r="AL339" s="423"/>
      <c r="AO339" s="1408"/>
    </row>
    <row r="340" spans="1:41" ht="16" thickBot="1" x14ac:dyDescent="0.4">
      <c r="A340" s="1422"/>
      <c r="B340" s="1425"/>
      <c r="C340" s="1427"/>
      <c r="D340" s="1427"/>
      <c r="E340" s="1424"/>
      <c r="F340" s="1424"/>
      <c r="G340" s="1432"/>
      <c r="H340" s="174"/>
      <c r="I340" s="174"/>
      <c r="J340" s="174"/>
      <c r="K340" s="174"/>
      <c r="L340" s="174"/>
      <c r="M340" s="174"/>
      <c r="N340" s="174"/>
      <c r="O340" s="174"/>
      <c r="P340" s="173"/>
      <c r="Q340" s="173"/>
      <c r="R340" s="173"/>
      <c r="S340" s="173"/>
      <c r="T340" s="103"/>
      <c r="U340" s="103"/>
      <c r="V340" s="103"/>
      <c r="W340" s="103"/>
      <c r="X340" s="10" t="s">
        <v>53</v>
      </c>
      <c r="Y340" s="7"/>
      <c r="Z340" s="7"/>
      <c r="AA340" s="21">
        <v>5980</v>
      </c>
      <c r="AB340" s="21">
        <f>18150+543.098</f>
        <v>18693.097999999998</v>
      </c>
      <c r="AC340" s="21">
        <v>6000</v>
      </c>
      <c r="AD340" s="22">
        <v>16425</v>
      </c>
      <c r="AE340" s="22">
        <v>22000</v>
      </c>
      <c r="AF340" s="424"/>
      <c r="AG340" s="425"/>
      <c r="AH340" s="400"/>
      <c r="AI340" s="1211">
        <f t="shared" si="80"/>
        <v>35118.097999999998</v>
      </c>
      <c r="AJ340" s="1212">
        <f t="shared" si="81"/>
        <v>33980</v>
      </c>
      <c r="AK340" s="422">
        <f t="shared" si="82"/>
        <v>33980</v>
      </c>
      <c r="AL340" s="423"/>
      <c r="AO340" s="1408"/>
    </row>
    <row r="341" spans="1:41" s="135" customFormat="1" ht="15" thickBot="1" x14ac:dyDescent="0.4">
      <c r="A341" s="1422"/>
      <c r="B341" s="131" t="s">
        <v>219</v>
      </c>
      <c r="C341" s="131"/>
      <c r="D341" s="131"/>
      <c r="E341" s="131"/>
      <c r="F341" s="131"/>
      <c r="G341" s="100"/>
      <c r="H341" s="107"/>
      <c r="I341" s="107"/>
      <c r="J341" s="107"/>
      <c r="K341" s="107"/>
      <c r="L341" s="108"/>
      <c r="M341" s="108"/>
      <c r="N341" s="108"/>
      <c r="O341" s="108"/>
      <c r="P341" s="107"/>
      <c r="Q341" s="107"/>
      <c r="R341" s="107"/>
      <c r="S341" s="109"/>
      <c r="T341" s="109"/>
      <c r="U341" s="109"/>
      <c r="V341" s="109"/>
      <c r="W341" s="109"/>
      <c r="X341" s="132"/>
      <c r="Y341" s="133"/>
      <c r="Z341" s="133"/>
      <c r="AA341" s="403">
        <f>SUM(AA327:AA340)</f>
        <v>47851</v>
      </c>
      <c r="AB341" s="403">
        <f>SUM(AB327:AB340)</f>
        <v>44188.207999999999</v>
      </c>
      <c r="AC341" s="403">
        <f>SUM(AC327:AC340)</f>
        <v>70000</v>
      </c>
      <c r="AD341" s="403">
        <f>SUM(AD327:AD340)</f>
        <v>87055</v>
      </c>
      <c r="AE341" s="403">
        <f>SUM(AE327:AE340)</f>
        <v>36000</v>
      </c>
      <c r="AF341" s="403">
        <f t="shared" ref="AF341:AH341" si="83">SUM(AF327:AF340)</f>
        <v>0</v>
      </c>
      <c r="AG341" s="403">
        <f t="shared" si="83"/>
        <v>0</v>
      </c>
      <c r="AH341" s="403">
        <f t="shared" si="83"/>
        <v>0</v>
      </c>
      <c r="AI341" s="427">
        <f>SUM(AI327:AI340)</f>
        <v>131243.20799999998</v>
      </c>
      <c r="AJ341" s="428">
        <f>SUM(AJ327:AJ340)</f>
        <v>153851</v>
      </c>
      <c r="AK341" s="404">
        <f>SUM(AK327:AK340)</f>
        <v>153851</v>
      </c>
      <c r="AL341" s="426"/>
      <c r="AM341" s="1220">
        <v>215000</v>
      </c>
      <c r="AN341" s="1221">
        <f>AM341-AK341</f>
        <v>61149</v>
      </c>
      <c r="AO341" s="1408"/>
    </row>
    <row r="342" spans="1:41" x14ac:dyDescent="0.35">
      <c r="A342" s="1442" t="s">
        <v>238</v>
      </c>
      <c r="B342" s="1423" t="s">
        <v>117</v>
      </c>
      <c r="C342" s="1426" t="s">
        <v>118</v>
      </c>
      <c r="D342" s="1426" t="s">
        <v>175</v>
      </c>
      <c r="E342" s="1423" t="s">
        <v>192</v>
      </c>
      <c r="F342" s="1428" t="s">
        <v>193</v>
      </c>
      <c r="G342" s="1430" t="s">
        <v>9</v>
      </c>
      <c r="H342" s="174"/>
      <c r="I342" s="174"/>
      <c r="J342" s="174"/>
      <c r="K342" s="174"/>
      <c r="L342" s="172"/>
      <c r="M342" s="174"/>
      <c r="N342" s="174"/>
      <c r="O342" s="174"/>
      <c r="P342" s="173"/>
      <c r="Q342" s="173"/>
      <c r="R342" s="173"/>
      <c r="S342" s="173"/>
      <c r="T342" s="173"/>
      <c r="U342" s="173"/>
      <c r="V342" s="173"/>
      <c r="W342" s="173"/>
      <c r="X342" s="6" t="s">
        <v>47</v>
      </c>
      <c r="Y342" s="7"/>
      <c r="Z342" s="19"/>
      <c r="AA342" s="19">
        <v>7748</v>
      </c>
      <c r="AB342" s="19">
        <v>47533.03</v>
      </c>
      <c r="AC342" s="19">
        <v>10000</v>
      </c>
      <c r="AD342" s="1204">
        <v>17401</v>
      </c>
      <c r="AE342" s="1201">
        <v>4000</v>
      </c>
      <c r="AF342" s="395"/>
      <c r="AG342" s="396"/>
      <c r="AH342" s="429"/>
      <c r="AI342" s="1211">
        <f t="shared" si="80"/>
        <v>64934.03</v>
      </c>
      <c r="AJ342" s="1212">
        <f t="shared" si="81"/>
        <v>21748</v>
      </c>
      <c r="AK342" s="422">
        <f t="shared" si="82"/>
        <v>21748</v>
      </c>
      <c r="AL342" s="423"/>
    </row>
    <row r="343" spans="1:41" x14ac:dyDescent="0.35">
      <c r="A343" s="1439"/>
      <c r="B343" s="1424"/>
      <c r="C343" s="1443"/>
      <c r="D343" s="1443"/>
      <c r="E343" s="1424"/>
      <c r="F343" s="1429"/>
      <c r="G343" s="1431"/>
      <c r="H343" s="172"/>
      <c r="I343" s="174"/>
      <c r="J343" s="174"/>
      <c r="K343" s="174"/>
      <c r="L343" s="172"/>
      <c r="M343" s="172"/>
      <c r="N343" s="172"/>
      <c r="O343" s="172"/>
      <c r="P343" s="173"/>
      <c r="Q343" s="173"/>
      <c r="R343" s="173"/>
      <c r="S343" s="173"/>
      <c r="T343" s="103"/>
      <c r="U343" s="103"/>
      <c r="V343" s="103"/>
      <c r="W343" s="103"/>
      <c r="X343" s="10" t="s">
        <v>48</v>
      </c>
      <c r="Y343" s="7"/>
      <c r="Z343" s="19"/>
      <c r="AA343" s="19">
        <v>4293</v>
      </c>
      <c r="AB343" s="19">
        <f>7146.89</f>
        <v>7146.89</v>
      </c>
      <c r="AC343" s="19"/>
      <c r="AD343" s="1205"/>
      <c r="AE343" s="1203"/>
      <c r="AF343" s="398"/>
      <c r="AG343" s="399"/>
      <c r="AH343" s="402"/>
      <c r="AI343" s="1211">
        <f t="shared" si="80"/>
        <v>7146.89</v>
      </c>
      <c r="AJ343" s="1212">
        <f t="shared" si="81"/>
        <v>4293</v>
      </c>
      <c r="AK343" s="422">
        <f t="shared" si="82"/>
        <v>4293</v>
      </c>
      <c r="AL343" s="423"/>
      <c r="AO343" s="1409" t="s">
        <v>277</v>
      </c>
    </row>
    <row r="344" spans="1:41" ht="26" x14ac:dyDescent="0.35">
      <c r="A344" s="1439"/>
      <c r="B344" s="1424"/>
      <c r="C344" s="1443"/>
      <c r="D344" s="1443"/>
      <c r="E344" s="1424"/>
      <c r="F344" s="1429"/>
      <c r="G344" s="1431"/>
      <c r="H344" s="172"/>
      <c r="I344" s="174"/>
      <c r="J344" s="174"/>
      <c r="K344" s="174"/>
      <c r="L344" s="172"/>
      <c r="M344" s="172"/>
      <c r="N344" s="172"/>
      <c r="O344" s="172"/>
      <c r="P344" s="173"/>
      <c r="Q344" s="173"/>
      <c r="R344" s="173"/>
      <c r="S344" s="173"/>
      <c r="T344" s="103"/>
      <c r="U344" s="103"/>
      <c r="V344" s="103"/>
      <c r="W344" s="103"/>
      <c r="X344" s="10" t="s">
        <v>49</v>
      </c>
      <c r="Y344" s="7"/>
      <c r="Z344" s="19"/>
      <c r="AA344" s="19">
        <v>20222</v>
      </c>
      <c r="AB344" s="19"/>
      <c r="AC344" s="19"/>
      <c r="AD344" s="1205"/>
      <c r="AE344" s="1203"/>
      <c r="AF344" s="398"/>
      <c r="AG344" s="399"/>
      <c r="AH344" s="402"/>
      <c r="AI344" s="1211">
        <f t="shared" si="80"/>
        <v>0</v>
      </c>
      <c r="AJ344" s="1212">
        <f t="shared" si="81"/>
        <v>20222</v>
      </c>
      <c r="AK344" s="422">
        <f t="shared" si="82"/>
        <v>20222</v>
      </c>
      <c r="AL344" s="423"/>
      <c r="AO344" s="1409"/>
    </row>
    <row r="345" spans="1:41" x14ac:dyDescent="0.35">
      <c r="A345" s="1439"/>
      <c r="B345" s="1424"/>
      <c r="C345" s="1443"/>
      <c r="D345" s="1443"/>
      <c r="E345" s="1424"/>
      <c r="F345" s="1429"/>
      <c r="G345" s="1431"/>
      <c r="H345" s="172"/>
      <c r="I345" s="172"/>
      <c r="J345" s="172"/>
      <c r="K345" s="172"/>
      <c r="L345" s="172"/>
      <c r="M345" s="172"/>
      <c r="N345" s="172"/>
      <c r="O345" s="172"/>
      <c r="P345" s="173"/>
      <c r="Q345" s="173"/>
      <c r="R345" s="173"/>
      <c r="S345" s="173"/>
      <c r="T345" s="103"/>
      <c r="U345" s="103"/>
      <c r="V345" s="103"/>
      <c r="W345" s="103"/>
      <c r="X345" s="10" t="s">
        <v>50</v>
      </c>
      <c r="Y345" s="7"/>
      <c r="Z345" s="19"/>
      <c r="AA345" s="19"/>
      <c r="AB345" s="19"/>
      <c r="AC345" s="19"/>
      <c r="AD345" s="1205">
        <v>2626.5</v>
      </c>
      <c r="AE345" s="1203"/>
      <c r="AF345" s="398"/>
      <c r="AG345" s="399"/>
      <c r="AH345" s="402"/>
      <c r="AI345" s="1211">
        <f t="shared" si="80"/>
        <v>2626.5</v>
      </c>
      <c r="AJ345" s="1212">
        <f t="shared" si="81"/>
        <v>0</v>
      </c>
      <c r="AK345" s="422">
        <f t="shared" si="82"/>
        <v>0</v>
      </c>
      <c r="AL345" s="423"/>
      <c r="AO345" s="1409"/>
    </row>
    <row r="346" spans="1:41" x14ac:dyDescent="0.35">
      <c r="A346" s="1439"/>
      <c r="B346" s="1424"/>
      <c r="C346" s="1443"/>
      <c r="D346" s="1443"/>
      <c r="E346" s="1424"/>
      <c r="F346" s="1429"/>
      <c r="G346" s="1431"/>
      <c r="H346" s="172"/>
      <c r="I346" s="172"/>
      <c r="J346" s="174"/>
      <c r="K346" s="174"/>
      <c r="L346" s="172"/>
      <c r="M346" s="172"/>
      <c r="N346" s="172"/>
      <c r="O346" s="172"/>
      <c r="P346" s="173"/>
      <c r="Q346" s="173"/>
      <c r="R346" s="173"/>
      <c r="S346" s="173"/>
      <c r="T346" s="103"/>
      <c r="U346" s="103"/>
      <c r="V346" s="103"/>
      <c r="W346" s="103"/>
      <c r="X346" s="10" t="s">
        <v>51</v>
      </c>
      <c r="Y346" s="7"/>
      <c r="Z346" s="19"/>
      <c r="AA346" s="19">
        <v>1473</v>
      </c>
      <c r="AB346" s="19">
        <v>11238.72</v>
      </c>
      <c r="AC346" s="19"/>
      <c r="AD346" s="1205"/>
      <c r="AE346" s="22">
        <v>1000</v>
      </c>
      <c r="AF346" s="398"/>
      <c r="AG346" s="399"/>
      <c r="AH346" s="402"/>
      <c r="AI346" s="1211">
        <f t="shared" si="80"/>
        <v>11238.72</v>
      </c>
      <c r="AJ346" s="1212">
        <f t="shared" si="81"/>
        <v>2473</v>
      </c>
      <c r="AK346" s="422">
        <f t="shared" si="82"/>
        <v>2473</v>
      </c>
      <c r="AL346" s="423"/>
      <c r="AO346" s="1409"/>
    </row>
    <row r="347" spans="1:41" x14ac:dyDescent="0.35">
      <c r="A347" s="1439"/>
      <c r="B347" s="1424"/>
      <c r="C347" s="1443"/>
      <c r="D347" s="1443"/>
      <c r="E347" s="1424"/>
      <c r="F347" s="1429"/>
      <c r="G347" s="1431"/>
      <c r="H347" s="172"/>
      <c r="I347" s="172"/>
      <c r="J347" s="172"/>
      <c r="K347" s="172"/>
      <c r="L347" s="172"/>
      <c r="M347" s="172"/>
      <c r="N347" s="172"/>
      <c r="O347" s="172"/>
      <c r="P347" s="173"/>
      <c r="Q347" s="173"/>
      <c r="R347" s="173"/>
      <c r="S347" s="173"/>
      <c r="T347" s="103"/>
      <c r="U347" s="103"/>
      <c r="V347" s="103"/>
      <c r="W347" s="103"/>
      <c r="X347" s="10" t="s">
        <v>52</v>
      </c>
      <c r="Y347" s="7"/>
      <c r="Z347" s="19"/>
      <c r="AA347" s="19"/>
      <c r="AB347" s="19"/>
      <c r="AC347" s="19"/>
      <c r="AD347" s="1205"/>
      <c r="AE347" s="22"/>
      <c r="AF347" s="398"/>
      <c r="AG347" s="399"/>
      <c r="AH347" s="402"/>
      <c r="AI347" s="1211">
        <f t="shared" si="80"/>
        <v>0</v>
      </c>
      <c r="AJ347" s="1212">
        <f t="shared" si="81"/>
        <v>0</v>
      </c>
      <c r="AK347" s="422">
        <f t="shared" si="82"/>
        <v>0</v>
      </c>
      <c r="AL347" s="423"/>
      <c r="AO347" s="1409"/>
    </row>
    <row r="348" spans="1:41" x14ac:dyDescent="0.35">
      <c r="A348" s="1439"/>
      <c r="B348" s="1425"/>
      <c r="C348" s="1443"/>
      <c r="D348" s="1443"/>
      <c r="E348" s="1424"/>
      <c r="F348" s="1429"/>
      <c r="G348" s="1432"/>
      <c r="H348" s="172"/>
      <c r="I348" s="172"/>
      <c r="J348" s="172"/>
      <c r="K348" s="172"/>
      <c r="L348" s="172"/>
      <c r="M348" s="172"/>
      <c r="N348" s="172"/>
      <c r="O348" s="172"/>
      <c r="P348" s="173"/>
      <c r="Q348" s="173"/>
      <c r="R348" s="173"/>
      <c r="S348" s="173"/>
      <c r="T348" s="103"/>
      <c r="U348" s="103"/>
      <c r="V348" s="103"/>
      <c r="W348" s="103"/>
      <c r="X348" s="10" t="s">
        <v>53</v>
      </c>
      <c r="Y348" s="7"/>
      <c r="Z348" s="19"/>
      <c r="AA348" s="19"/>
      <c r="AB348" s="19"/>
      <c r="AC348" s="19"/>
      <c r="AD348" s="1205"/>
      <c r="AE348" s="22"/>
      <c r="AF348" s="398"/>
      <c r="AG348" s="399"/>
      <c r="AH348" s="402"/>
      <c r="AI348" s="1211">
        <f t="shared" si="80"/>
        <v>0</v>
      </c>
      <c r="AJ348" s="1212">
        <f t="shared" si="81"/>
        <v>0</v>
      </c>
      <c r="AK348" s="422">
        <f t="shared" si="82"/>
        <v>0</v>
      </c>
      <c r="AL348" s="423"/>
      <c r="AO348" s="1409"/>
    </row>
    <row r="349" spans="1:41" x14ac:dyDescent="0.35">
      <c r="A349" s="1439"/>
      <c r="B349" s="1423" t="s">
        <v>119</v>
      </c>
      <c r="C349" s="1443"/>
      <c r="D349" s="1443"/>
      <c r="E349" s="1424"/>
      <c r="F349" s="1429"/>
      <c r="G349" s="1430" t="s">
        <v>9</v>
      </c>
      <c r="H349" s="172"/>
      <c r="I349" s="174"/>
      <c r="J349" s="174"/>
      <c r="K349" s="174"/>
      <c r="L349" s="174"/>
      <c r="M349" s="174"/>
      <c r="N349" s="174"/>
      <c r="O349" s="172"/>
      <c r="P349" s="172"/>
      <c r="Q349" s="172"/>
      <c r="R349" s="172"/>
      <c r="S349" s="172"/>
      <c r="T349" s="172"/>
      <c r="U349" s="172"/>
      <c r="V349" s="172"/>
      <c r="W349" s="172"/>
      <c r="X349" s="6" t="s">
        <v>47</v>
      </c>
      <c r="Y349" s="7"/>
      <c r="Z349" s="19"/>
      <c r="AA349" s="19">
        <v>3000</v>
      </c>
      <c r="AB349" s="19"/>
      <c r="AC349" s="19">
        <v>15000</v>
      </c>
      <c r="AD349" s="7">
        <v>24401</v>
      </c>
      <c r="AE349" s="21">
        <v>15000</v>
      </c>
      <c r="AF349" s="395"/>
      <c r="AG349" s="396"/>
      <c r="AH349" s="429"/>
      <c r="AI349" s="1211">
        <f t="shared" si="80"/>
        <v>24401</v>
      </c>
      <c r="AJ349" s="1212">
        <f t="shared" si="81"/>
        <v>33000</v>
      </c>
      <c r="AK349" s="422">
        <f t="shared" si="82"/>
        <v>33000</v>
      </c>
      <c r="AL349" s="423"/>
      <c r="AO349" s="1409"/>
    </row>
    <row r="350" spans="1:41" x14ac:dyDescent="0.35">
      <c r="A350" s="1439"/>
      <c r="B350" s="1424"/>
      <c r="C350" s="1443"/>
      <c r="D350" s="1443"/>
      <c r="E350" s="1424"/>
      <c r="F350" s="1429"/>
      <c r="G350" s="1431"/>
      <c r="H350" s="172"/>
      <c r="I350" s="172"/>
      <c r="J350" s="172"/>
      <c r="K350" s="172"/>
      <c r="L350" s="172"/>
      <c r="M350" s="172"/>
      <c r="N350" s="172"/>
      <c r="O350" s="172"/>
      <c r="P350" s="172"/>
      <c r="Q350" s="172"/>
      <c r="R350" s="172"/>
      <c r="S350" s="172"/>
      <c r="T350" s="99"/>
      <c r="U350" s="99"/>
      <c r="V350" s="99"/>
      <c r="W350" s="99"/>
      <c r="X350" s="10" t="s">
        <v>48</v>
      </c>
      <c r="Y350" s="7"/>
      <c r="Z350" s="19"/>
      <c r="AA350" s="19"/>
      <c r="AB350" s="19"/>
      <c r="AC350" s="19"/>
      <c r="AD350" s="7"/>
      <c r="AE350" s="21"/>
      <c r="AF350" s="395"/>
      <c r="AG350" s="396"/>
      <c r="AH350" s="429"/>
      <c r="AI350" s="1211">
        <f t="shared" si="80"/>
        <v>0</v>
      </c>
      <c r="AJ350" s="1212">
        <f t="shared" si="81"/>
        <v>0</v>
      </c>
      <c r="AK350" s="422">
        <f t="shared" si="82"/>
        <v>0</v>
      </c>
      <c r="AL350" s="423"/>
      <c r="AO350" s="1409"/>
    </row>
    <row r="351" spans="1:41" ht="26" x14ac:dyDescent="0.35">
      <c r="A351" s="1439"/>
      <c r="B351" s="1424"/>
      <c r="C351" s="1443"/>
      <c r="D351" s="1443"/>
      <c r="E351" s="1424"/>
      <c r="F351" s="1429"/>
      <c r="G351" s="1431"/>
      <c r="H351" s="172"/>
      <c r="I351" s="172"/>
      <c r="J351" s="172"/>
      <c r="K351" s="172"/>
      <c r="L351" s="172"/>
      <c r="M351" s="172"/>
      <c r="N351" s="172"/>
      <c r="O351" s="172"/>
      <c r="P351" s="172"/>
      <c r="Q351" s="172"/>
      <c r="R351" s="172"/>
      <c r="S351" s="172"/>
      <c r="T351" s="99"/>
      <c r="U351" s="99"/>
      <c r="V351" s="99"/>
      <c r="W351" s="99"/>
      <c r="X351" s="10" t="s">
        <v>49</v>
      </c>
      <c r="Y351" s="7"/>
      <c r="Z351" s="19"/>
      <c r="AA351" s="19"/>
      <c r="AB351" s="19"/>
      <c r="AC351" s="19"/>
      <c r="AD351" s="7"/>
      <c r="AE351" s="21"/>
      <c r="AF351" s="395"/>
      <c r="AG351" s="396"/>
      <c r="AH351" s="429"/>
      <c r="AI351" s="1211">
        <f t="shared" si="80"/>
        <v>0</v>
      </c>
      <c r="AJ351" s="1212">
        <f t="shared" si="81"/>
        <v>0</v>
      </c>
      <c r="AK351" s="422">
        <f t="shared" si="82"/>
        <v>0</v>
      </c>
      <c r="AL351" s="423"/>
      <c r="AO351" s="1409"/>
    </row>
    <row r="352" spans="1:41" x14ac:dyDescent="0.35">
      <c r="A352" s="1439"/>
      <c r="B352" s="1424"/>
      <c r="C352" s="1443"/>
      <c r="D352" s="1443"/>
      <c r="E352" s="1424"/>
      <c r="F352" s="1429"/>
      <c r="G352" s="1431"/>
      <c r="H352" s="172"/>
      <c r="I352" s="172"/>
      <c r="J352" s="172"/>
      <c r="K352" s="172"/>
      <c r="L352" s="172"/>
      <c r="M352" s="172"/>
      <c r="N352" s="172"/>
      <c r="O352" s="172"/>
      <c r="P352" s="172"/>
      <c r="Q352" s="172"/>
      <c r="R352" s="172"/>
      <c r="S352" s="172"/>
      <c r="T352" s="99"/>
      <c r="U352" s="99"/>
      <c r="V352" s="99"/>
      <c r="W352" s="99"/>
      <c r="X352" s="10" t="s">
        <v>50</v>
      </c>
      <c r="Y352" s="90"/>
      <c r="Z352" s="90"/>
      <c r="AA352" s="331"/>
      <c r="AB352" s="331"/>
      <c r="AC352" s="331"/>
      <c r="AD352" s="1205">
        <v>2626.5</v>
      </c>
      <c r="AE352" s="331">
        <v>25000</v>
      </c>
      <c r="AF352" s="431"/>
      <c r="AG352" s="431"/>
      <c r="AH352" s="432"/>
      <c r="AI352" s="1211">
        <f t="shared" si="80"/>
        <v>2626.5</v>
      </c>
      <c r="AJ352" s="1212">
        <f t="shared" si="81"/>
        <v>25000</v>
      </c>
      <c r="AK352" s="433">
        <v>25000</v>
      </c>
      <c r="AL352" s="423"/>
      <c r="AO352" s="1409"/>
    </row>
    <row r="353" spans="1:41" x14ac:dyDescent="0.35">
      <c r="A353" s="1439"/>
      <c r="B353" s="1424"/>
      <c r="C353" s="1443"/>
      <c r="D353" s="1443"/>
      <c r="E353" s="1424"/>
      <c r="F353" s="1429"/>
      <c r="G353" s="1431"/>
      <c r="H353" s="172"/>
      <c r="I353" s="172"/>
      <c r="J353" s="174"/>
      <c r="K353" s="174"/>
      <c r="L353" s="90"/>
      <c r="M353" s="90"/>
      <c r="N353" s="90"/>
      <c r="O353" s="172"/>
      <c r="P353" s="172"/>
      <c r="Q353" s="172"/>
      <c r="R353" s="172"/>
      <c r="S353" s="172"/>
      <c r="T353" s="99"/>
      <c r="U353" s="99"/>
      <c r="V353" s="99"/>
      <c r="W353" s="99"/>
      <c r="X353" s="10" t="s">
        <v>51</v>
      </c>
      <c r="Y353" s="7"/>
      <c r="Z353" s="19"/>
      <c r="AA353" s="19">
        <v>2000</v>
      </c>
      <c r="AB353" s="19"/>
      <c r="AC353" s="19"/>
      <c r="AD353" s="7"/>
      <c r="AE353" s="22"/>
      <c r="AF353" s="398"/>
      <c r="AG353" s="399"/>
      <c r="AH353" s="434"/>
      <c r="AI353" s="1211">
        <f t="shared" si="80"/>
        <v>0</v>
      </c>
      <c r="AJ353" s="1212">
        <f t="shared" si="81"/>
        <v>2000</v>
      </c>
      <c r="AK353" s="422">
        <f t="shared" si="82"/>
        <v>2000</v>
      </c>
      <c r="AL353" s="423"/>
      <c r="AO353" s="1409"/>
    </row>
    <row r="354" spans="1:41" x14ac:dyDescent="0.35">
      <c r="A354" s="1439"/>
      <c r="B354" s="1424"/>
      <c r="C354" s="1443"/>
      <c r="D354" s="1443"/>
      <c r="E354" s="1424"/>
      <c r="F354" s="1429"/>
      <c r="G354" s="1431"/>
      <c r="H354" s="172"/>
      <c r="I354" s="174"/>
      <c r="J354" s="174"/>
      <c r="K354" s="174"/>
      <c r="L354" s="174"/>
      <c r="M354" s="174"/>
      <c r="N354" s="172"/>
      <c r="O354" s="172"/>
      <c r="P354" s="172"/>
      <c r="Q354" s="172"/>
      <c r="R354" s="172"/>
      <c r="S354" s="172"/>
      <c r="T354" s="99"/>
      <c r="U354" s="99"/>
      <c r="V354" s="99"/>
      <c r="W354" s="99"/>
      <c r="X354" s="10" t="s">
        <v>52</v>
      </c>
      <c r="Y354" s="7"/>
      <c r="Z354" s="19"/>
      <c r="AA354" s="19">
        <v>5985</v>
      </c>
      <c r="AB354" s="19"/>
      <c r="AC354" s="19">
        <v>10000</v>
      </c>
      <c r="AD354" s="7"/>
      <c r="AE354" s="22"/>
      <c r="AF354" s="398"/>
      <c r="AG354" s="399"/>
      <c r="AH354" s="402"/>
      <c r="AI354" s="1211">
        <f t="shared" si="80"/>
        <v>0</v>
      </c>
      <c r="AJ354" s="1212">
        <f t="shared" si="81"/>
        <v>15985</v>
      </c>
      <c r="AK354" s="422">
        <f>AJ354</f>
        <v>15985</v>
      </c>
      <c r="AL354" s="423"/>
      <c r="AO354" s="1409"/>
    </row>
    <row r="355" spans="1:41" x14ac:dyDescent="0.35">
      <c r="A355" s="1439"/>
      <c r="B355" s="1425"/>
      <c r="C355" s="1443"/>
      <c r="D355" s="1443"/>
      <c r="E355" s="1425"/>
      <c r="F355" s="1444"/>
      <c r="G355" s="1432"/>
      <c r="H355" s="172"/>
      <c r="I355" s="172"/>
      <c r="J355" s="172"/>
      <c r="K355" s="172"/>
      <c r="L355" s="172"/>
      <c r="M355" s="172"/>
      <c r="N355" s="172"/>
      <c r="O355" s="172"/>
      <c r="P355" s="172"/>
      <c r="Q355" s="172"/>
      <c r="R355" s="172"/>
      <c r="S355" s="172"/>
      <c r="T355" s="99"/>
      <c r="U355" s="99"/>
      <c r="V355" s="99"/>
      <c r="W355" s="99"/>
      <c r="X355" s="10" t="s">
        <v>53</v>
      </c>
      <c r="Y355" s="7"/>
      <c r="Z355" s="19"/>
      <c r="AA355" s="19"/>
      <c r="AB355" s="19"/>
      <c r="AC355" s="19"/>
      <c r="AD355" s="7"/>
      <c r="AE355" s="22"/>
      <c r="AF355" s="398"/>
      <c r="AG355" s="399"/>
      <c r="AH355" s="434"/>
      <c r="AI355" s="1211">
        <f t="shared" si="80"/>
        <v>0</v>
      </c>
      <c r="AJ355" s="1212">
        <f t="shared" si="81"/>
        <v>0</v>
      </c>
      <c r="AK355" s="422">
        <f t="shared" si="82"/>
        <v>0</v>
      </c>
      <c r="AL355" s="423"/>
      <c r="AO355" s="1409"/>
    </row>
    <row r="356" spans="1:41" x14ac:dyDescent="0.35">
      <c r="A356" s="1439"/>
      <c r="B356" s="1423" t="s">
        <v>120</v>
      </c>
      <c r="C356" s="1443"/>
      <c r="D356" s="1443"/>
      <c r="E356" s="1423" t="s">
        <v>194</v>
      </c>
      <c r="F356" s="1445" t="s">
        <v>195</v>
      </c>
      <c r="G356" s="1430" t="s">
        <v>9</v>
      </c>
      <c r="H356" s="172"/>
      <c r="I356" s="172"/>
      <c r="J356" s="174"/>
      <c r="K356" s="174"/>
      <c r="L356" s="174"/>
      <c r="M356" s="380"/>
      <c r="N356" s="381"/>
      <c r="O356" s="174"/>
      <c r="P356" s="331"/>
      <c r="Q356" s="173"/>
      <c r="R356" s="172"/>
      <c r="S356" s="173"/>
      <c r="T356" s="173"/>
      <c r="U356" s="173"/>
      <c r="V356" s="173"/>
      <c r="W356" s="173"/>
      <c r="X356" s="6" t="s">
        <v>47</v>
      </c>
      <c r="Y356" s="7"/>
      <c r="Z356" s="19"/>
      <c r="AA356" s="19">
        <v>5000</v>
      </c>
      <c r="AB356" s="19"/>
      <c r="AC356" s="19">
        <v>15000</v>
      </c>
      <c r="AD356" s="7">
        <v>20401</v>
      </c>
      <c r="AE356" s="1238">
        <v>39084.679999999935</v>
      </c>
      <c r="AF356" s="395"/>
      <c r="AG356" s="396"/>
      <c r="AH356" s="429"/>
      <c r="AI356" s="1211">
        <f t="shared" si="80"/>
        <v>20401</v>
      </c>
      <c r="AJ356" s="1212">
        <f t="shared" si="81"/>
        <v>59084.679999999935</v>
      </c>
      <c r="AK356" s="422">
        <f t="shared" si="82"/>
        <v>59084.679999999935</v>
      </c>
      <c r="AL356" s="423"/>
      <c r="AO356" s="1409"/>
    </row>
    <row r="357" spans="1:41" x14ac:dyDescent="0.35">
      <c r="A357" s="1439"/>
      <c r="B357" s="1424"/>
      <c r="C357" s="1443"/>
      <c r="D357" s="1443"/>
      <c r="E357" s="1424"/>
      <c r="F357" s="1445"/>
      <c r="G357" s="1431"/>
      <c r="H357" s="172"/>
      <c r="I357" s="172"/>
      <c r="J357" s="172"/>
      <c r="K357" s="172"/>
      <c r="L357" s="174"/>
      <c r="M357" s="380"/>
      <c r="N357" s="381"/>
      <c r="O357" s="172"/>
      <c r="P357" s="331"/>
      <c r="Q357" s="173"/>
      <c r="R357" s="172"/>
      <c r="S357" s="173"/>
      <c r="T357" s="103"/>
      <c r="U357" s="103"/>
      <c r="V357" s="103"/>
      <c r="W357" s="103"/>
      <c r="X357" s="10" t="s">
        <v>48</v>
      </c>
      <c r="Y357" s="7"/>
      <c r="Z357" s="19"/>
      <c r="AA357" s="19"/>
      <c r="AB357" s="19"/>
      <c r="AC357" s="19">
        <v>10000</v>
      </c>
      <c r="AD357" s="7">
        <v>3915</v>
      </c>
      <c r="AE357" s="1201"/>
      <c r="AF357" s="395"/>
      <c r="AG357" s="396"/>
      <c r="AH357" s="429"/>
      <c r="AI357" s="1211">
        <f t="shared" si="80"/>
        <v>3915</v>
      </c>
      <c r="AJ357" s="1212">
        <f t="shared" si="81"/>
        <v>10000</v>
      </c>
      <c r="AK357" s="422">
        <f t="shared" si="82"/>
        <v>10000</v>
      </c>
      <c r="AL357" s="423"/>
      <c r="AO357" s="1409"/>
    </row>
    <row r="358" spans="1:41" ht="26" x14ac:dyDescent="0.35">
      <c r="A358" s="1439"/>
      <c r="B358" s="1424"/>
      <c r="C358" s="1443"/>
      <c r="D358" s="1443"/>
      <c r="E358" s="1424"/>
      <c r="F358" s="1445"/>
      <c r="G358" s="1431"/>
      <c r="H358" s="172"/>
      <c r="I358" s="172"/>
      <c r="J358" s="172"/>
      <c r="K358" s="172"/>
      <c r="L358" s="172"/>
      <c r="M358" s="380"/>
      <c r="N358" s="381"/>
      <c r="O358" s="172"/>
      <c r="P358" s="331"/>
      <c r="Q358" s="173"/>
      <c r="R358" s="172"/>
      <c r="S358" s="173"/>
      <c r="T358" s="103"/>
      <c r="U358" s="103"/>
      <c r="V358" s="103"/>
      <c r="W358" s="103"/>
      <c r="X358" s="10" t="s">
        <v>49</v>
      </c>
      <c r="Y358" s="7"/>
      <c r="Z358" s="19"/>
      <c r="AA358" s="19"/>
      <c r="AB358" s="19"/>
      <c r="AC358" s="19">
        <v>1300</v>
      </c>
      <c r="AD358" s="1206">
        <f>474.08+168</f>
        <v>642.07999999999993</v>
      </c>
      <c r="AE358" s="1201"/>
      <c r="AF358" s="395"/>
      <c r="AG358" s="396"/>
      <c r="AH358" s="429"/>
      <c r="AI358" s="1211">
        <f t="shared" si="80"/>
        <v>642.07999999999993</v>
      </c>
      <c r="AJ358" s="1212">
        <f t="shared" si="81"/>
        <v>1300</v>
      </c>
      <c r="AK358" s="422">
        <f t="shared" si="82"/>
        <v>1300</v>
      </c>
      <c r="AL358" s="423"/>
      <c r="AO358" s="1409"/>
    </row>
    <row r="359" spans="1:41" x14ac:dyDescent="0.35">
      <c r="A359" s="1439"/>
      <c r="B359" s="1424"/>
      <c r="C359" s="1443"/>
      <c r="D359" s="1443"/>
      <c r="E359" s="1424"/>
      <c r="F359" s="1445"/>
      <c r="G359" s="1431"/>
      <c r="H359" s="172"/>
      <c r="I359" s="172"/>
      <c r="J359" s="172"/>
      <c r="K359" s="172"/>
      <c r="L359" s="172"/>
      <c r="M359" s="384"/>
      <c r="N359" s="385"/>
      <c r="O359" s="172"/>
      <c r="P359" s="331"/>
      <c r="Q359" s="173"/>
      <c r="R359" s="172"/>
      <c r="S359" s="173"/>
      <c r="T359" s="103"/>
      <c r="U359" s="103"/>
      <c r="V359" s="103"/>
      <c r="W359" s="103"/>
      <c r="X359" s="10" t="s">
        <v>50</v>
      </c>
      <c r="Y359" s="7"/>
      <c r="Z359" s="19"/>
      <c r="AA359" s="19"/>
      <c r="AB359" s="19"/>
      <c r="AC359" s="19"/>
      <c r="AD359" s="1205">
        <v>2626.5</v>
      </c>
      <c r="AE359" s="22"/>
      <c r="AF359" s="398"/>
      <c r="AG359" s="399"/>
      <c r="AH359" s="402"/>
      <c r="AI359" s="1211">
        <f t="shared" si="80"/>
        <v>2626.5</v>
      </c>
      <c r="AJ359" s="1212">
        <f t="shared" si="81"/>
        <v>0</v>
      </c>
      <c r="AK359" s="422">
        <f t="shared" si="82"/>
        <v>0</v>
      </c>
      <c r="AL359" s="423"/>
      <c r="AO359" s="1409"/>
    </row>
    <row r="360" spans="1:41" x14ac:dyDescent="0.35">
      <c r="A360" s="1439"/>
      <c r="B360" s="1424"/>
      <c r="C360" s="1443"/>
      <c r="D360" s="1443"/>
      <c r="E360" s="1424"/>
      <c r="F360" s="1445"/>
      <c r="G360" s="1431"/>
      <c r="H360" s="172"/>
      <c r="I360" s="172"/>
      <c r="J360" s="172"/>
      <c r="K360" s="172"/>
      <c r="L360" s="174"/>
      <c r="M360" s="380"/>
      <c r="N360" s="381"/>
      <c r="O360" s="174"/>
      <c r="P360" s="331"/>
      <c r="Q360" s="173"/>
      <c r="R360" s="172"/>
      <c r="S360" s="173"/>
      <c r="T360" s="103"/>
      <c r="U360" s="103"/>
      <c r="V360" s="103"/>
      <c r="W360" s="103"/>
      <c r="X360" s="10" t="s">
        <v>51</v>
      </c>
      <c r="Y360" s="7"/>
      <c r="Z360" s="19"/>
      <c r="AA360" s="19"/>
      <c r="AB360" s="19"/>
      <c r="AC360" s="19">
        <v>5000</v>
      </c>
      <c r="AD360" s="7">
        <v>4832</v>
      </c>
      <c r="AE360" s="1203"/>
      <c r="AF360" s="398"/>
      <c r="AG360" s="399"/>
      <c r="AH360" s="402"/>
      <c r="AI360" s="1211">
        <f t="shared" si="80"/>
        <v>4832</v>
      </c>
      <c r="AJ360" s="1212">
        <f t="shared" si="81"/>
        <v>5000</v>
      </c>
      <c r="AK360" s="422">
        <f t="shared" si="82"/>
        <v>5000</v>
      </c>
      <c r="AL360" s="423"/>
      <c r="AO360" s="1409"/>
    </row>
    <row r="361" spans="1:41" x14ac:dyDescent="0.35">
      <c r="A361" s="1439"/>
      <c r="B361" s="1424"/>
      <c r="C361" s="1443"/>
      <c r="D361" s="1443"/>
      <c r="E361" s="1424"/>
      <c r="F361" s="1445"/>
      <c r="G361" s="1431"/>
      <c r="H361" s="172"/>
      <c r="I361" s="172"/>
      <c r="J361" s="172"/>
      <c r="K361" s="172"/>
      <c r="L361" s="174"/>
      <c r="M361" s="380"/>
      <c r="N361" s="381"/>
      <c r="O361" s="174"/>
      <c r="P361" s="331"/>
      <c r="Q361" s="173"/>
      <c r="R361" s="172"/>
      <c r="S361" s="173"/>
      <c r="T361" s="103"/>
      <c r="U361" s="103"/>
      <c r="V361" s="103"/>
      <c r="W361" s="103"/>
      <c r="X361" s="10" t="s">
        <v>52</v>
      </c>
      <c r="Y361" s="7"/>
      <c r="Z361" s="19"/>
      <c r="AA361" s="19"/>
      <c r="AB361" s="19"/>
      <c r="AC361" s="19">
        <v>15000</v>
      </c>
      <c r="AD361" s="7"/>
      <c r="AE361" s="1203"/>
      <c r="AF361" s="398"/>
      <c r="AG361" s="399"/>
      <c r="AH361" s="402"/>
      <c r="AI361" s="1211">
        <f t="shared" si="80"/>
        <v>0</v>
      </c>
      <c r="AJ361" s="1212">
        <f t="shared" si="81"/>
        <v>15000</v>
      </c>
      <c r="AK361" s="422">
        <f t="shared" si="82"/>
        <v>15000</v>
      </c>
      <c r="AL361" s="423"/>
      <c r="AO361" s="1409"/>
    </row>
    <row r="362" spans="1:41" x14ac:dyDescent="0.35">
      <c r="A362" s="1439"/>
      <c r="B362" s="1425"/>
      <c r="C362" s="1443"/>
      <c r="D362" s="1443"/>
      <c r="E362" s="1424"/>
      <c r="F362" s="1445"/>
      <c r="G362" s="1432"/>
      <c r="H362" s="174"/>
      <c r="I362" s="174"/>
      <c r="J362" s="174"/>
      <c r="K362" s="174"/>
      <c r="L362" s="174"/>
      <c r="M362" s="380"/>
      <c r="N362" s="381"/>
      <c r="O362" s="174"/>
      <c r="P362" s="331"/>
      <c r="Q362" s="173"/>
      <c r="R362" s="172"/>
      <c r="S362" s="173"/>
      <c r="T362" s="103"/>
      <c r="U362" s="103"/>
      <c r="V362" s="103"/>
      <c r="W362" s="103"/>
      <c r="X362" s="10" t="s">
        <v>53</v>
      </c>
      <c r="Y362" s="7"/>
      <c r="Z362" s="19"/>
      <c r="AA362" s="19">
        <v>13365</v>
      </c>
      <c r="AB362" s="19">
        <f>10546.17+543.098</f>
        <v>11089.268</v>
      </c>
      <c r="AC362" s="19">
        <v>2200</v>
      </c>
      <c r="AD362" s="7">
        <v>12056.8</v>
      </c>
      <c r="AE362" s="22"/>
      <c r="AF362" s="398"/>
      <c r="AG362" s="399"/>
      <c r="AH362" s="402"/>
      <c r="AI362" s="1211">
        <f t="shared" si="80"/>
        <v>23146.067999999999</v>
      </c>
      <c r="AJ362" s="1212">
        <f t="shared" si="81"/>
        <v>15565</v>
      </c>
      <c r="AK362" s="422">
        <f t="shared" si="82"/>
        <v>15565</v>
      </c>
      <c r="AL362" s="423"/>
      <c r="AO362" s="1409"/>
    </row>
    <row r="363" spans="1:41" s="135" customFormat="1" ht="14.5" x14ac:dyDescent="0.35">
      <c r="A363" s="1440"/>
      <c r="B363" s="131" t="s">
        <v>225</v>
      </c>
      <c r="C363" s="131"/>
      <c r="D363" s="131"/>
      <c r="E363" s="131"/>
      <c r="F363" s="131"/>
      <c r="G363" s="100"/>
      <c r="H363" s="107"/>
      <c r="I363" s="107"/>
      <c r="J363" s="107"/>
      <c r="K363" s="107"/>
      <c r="L363" s="108"/>
      <c r="M363" s="108"/>
      <c r="N363" s="108"/>
      <c r="O363" s="108"/>
      <c r="P363" s="107"/>
      <c r="Q363" s="107"/>
      <c r="R363" s="107"/>
      <c r="S363" s="107"/>
      <c r="T363" s="107"/>
      <c r="U363" s="107"/>
      <c r="V363" s="107"/>
      <c r="W363" s="107"/>
      <c r="X363" s="132"/>
      <c r="Y363" s="133"/>
      <c r="Z363" s="133"/>
      <c r="AA363" s="403">
        <f>SUM(AA342:AA362)</f>
        <v>63086</v>
      </c>
      <c r="AB363" s="403">
        <f>SUM(AB342:AB362)</f>
        <v>77007.907999999996</v>
      </c>
      <c r="AC363" s="403">
        <f>SUM(AC342:AC362)</f>
        <v>83500</v>
      </c>
      <c r="AD363" s="403">
        <f>SUM(AD342:AD362)</f>
        <v>91528.38</v>
      </c>
      <c r="AE363" s="403">
        <f>SUM(AE342:AE362)</f>
        <v>84084.679999999935</v>
      </c>
      <c r="AF363" s="403">
        <f t="shared" ref="AF363:AH363" si="84">SUM(AF342:AF362)</f>
        <v>0</v>
      </c>
      <c r="AG363" s="403">
        <f t="shared" si="84"/>
        <v>0</v>
      </c>
      <c r="AH363" s="403">
        <f t="shared" si="84"/>
        <v>0</v>
      </c>
      <c r="AI363" s="428">
        <f>SUM(AI342:AI362)</f>
        <v>168536.288</v>
      </c>
      <c r="AJ363" s="428">
        <f>SUM(AJ342:AJ362)</f>
        <v>230670.67999999993</v>
      </c>
      <c r="AK363" s="404">
        <f>SUM(AK342:AK362)</f>
        <v>230670.67999999993</v>
      </c>
      <c r="AL363" s="426"/>
      <c r="AM363" s="1222">
        <v>130000</v>
      </c>
      <c r="AN363" s="1223">
        <f>AM363-AJ363</f>
        <v>-100670.67999999993</v>
      </c>
      <c r="AO363" s="1410"/>
    </row>
    <row r="364" spans="1:41" s="4" customFormat="1" x14ac:dyDescent="0.35">
      <c r="A364" s="1433" t="s">
        <v>239</v>
      </c>
      <c r="B364" s="1423" t="s">
        <v>196</v>
      </c>
      <c r="C364" s="1423" t="s">
        <v>121</v>
      </c>
      <c r="D364" s="1423" t="s">
        <v>176</v>
      </c>
      <c r="E364" s="114"/>
      <c r="F364" s="114"/>
      <c r="G364" s="1430" t="s">
        <v>9</v>
      </c>
      <c r="H364" s="220"/>
      <c r="I364" s="220"/>
      <c r="J364" s="174"/>
      <c r="K364" s="174"/>
      <c r="L364" s="221"/>
      <c r="M364" s="221"/>
      <c r="N364" s="221"/>
      <c r="O364" s="221"/>
      <c r="P364" s="183"/>
      <c r="Q364" s="183"/>
      <c r="R364" s="183"/>
      <c r="S364" s="183"/>
      <c r="T364" s="183"/>
      <c r="U364" s="183"/>
      <c r="V364" s="183"/>
      <c r="W364" s="183"/>
      <c r="X364" s="6" t="s">
        <v>47</v>
      </c>
      <c r="Y364" s="23"/>
      <c r="Z364" s="19"/>
      <c r="AA364" s="19">
        <v>24646</v>
      </c>
      <c r="AB364" s="19">
        <f>14488.23+7372</f>
        <v>21860.23</v>
      </c>
      <c r="AC364" s="19">
        <v>10000</v>
      </c>
      <c r="AD364" s="7">
        <v>17301</v>
      </c>
      <c r="AE364" s="19"/>
      <c r="AF364" s="396"/>
      <c r="AG364" s="415"/>
      <c r="AH364" s="416"/>
      <c r="AI364" s="1211">
        <f t="shared" si="80"/>
        <v>39161.229999999996</v>
      </c>
      <c r="AJ364" s="1212">
        <f t="shared" si="81"/>
        <v>34646</v>
      </c>
      <c r="AK364" s="422">
        <f t="shared" si="82"/>
        <v>34646</v>
      </c>
      <c r="AL364" s="423"/>
      <c r="AM364" s="24"/>
      <c r="AO364" s="1411" t="s">
        <v>278</v>
      </c>
    </row>
    <row r="365" spans="1:41" s="4" customFormat="1" x14ac:dyDescent="0.35">
      <c r="A365" s="1434"/>
      <c r="B365" s="1424"/>
      <c r="C365" s="1424"/>
      <c r="D365" s="1424"/>
      <c r="E365" s="114"/>
      <c r="F365" s="114"/>
      <c r="G365" s="1431"/>
      <c r="H365" s="183"/>
      <c r="I365" s="183"/>
      <c r="J365" s="172"/>
      <c r="K365" s="172"/>
      <c r="L365" s="221"/>
      <c r="M365" s="221"/>
      <c r="N365" s="221"/>
      <c r="O365" s="221"/>
      <c r="P365" s="183"/>
      <c r="Q365" s="183"/>
      <c r="R365" s="183"/>
      <c r="S365" s="183"/>
      <c r="T365" s="617"/>
      <c r="U365" s="617"/>
      <c r="V365" s="617"/>
      <c r="W365" s="617"/>
      <c r="X365" s="10" t="s">
        <v>48</v>
      </c>
      <c r="Y365" s="23"/>
      <c r="Z365" s="19"/>
      <c r="AA365" s="19"/>
      <c r="AB365" s="19"/>
      <c r="AC365" s="1237">
        <v>6000</v>
      </c>
      <c r="AD365" s="7">
        <v>3458</v>
      </c>
      <c r="AE365" s="19"/>
      <c r="AF365" s="396"/>
      <c r="AG365" s="415"/>
      <c r="AH365" s="416"/>
      <c r="AI365" s="1211">
        <f t="shared" si="80"/>
        <v>3458</v>
      </c>
      <c r="AJ365" s="1212">
        <f t="shared" si="81"/>
        <v>6000</v>
      </c>
      <c r="AK365" s="422">
        <f t="shared" si="82"/>
        <v>6000</v>
      </c>
      <c r="AL365" s="423"/>
      <c r="AM365" s="24"/>
      <c r="AO365" s="1412"/>
    </row>
    <row r="366" spans="1:41" s="4" customFormat="1" ht="26" x14ac:dyDescent="0.35">
      <c r="A366" s="1434"/>
      <c r="B366" s="1424"/>
      <c r="C366" s="1424"/>
      <c r="D366" s="1424"/>
      <c r="E366" s="114"/>
      <c r="F366" s="114"/>
      <c r="G366" s="1431"/>
      <c r="H366" s="183"/>
      <c r="I366" s="183"/>
      <c r="J366" s="172"/>
      <c r="K366" s="172"/>
      <c r="L366" s="221"/>
      <c r="M366" s="221"/>
      <c r="N366" s="221"/>
      <c r="O366" s="184"/>
      <c r="P366" s="183"/>
      <c r="Q366" s="183"/>
      <c r="R366" s="183"/>
      <c r="S366" s="183"/>
      <c r="T366" s="617"/>
      <c r="U366" s="617"/>
      <c r="V366" s="617"/>
      <c r="W366" s="617"/>
      <c r="X366" s="10" t="s">
        <v>49</v>
      </c>
      <c r="Y366" s="23"/>
      <c r="Z366" s="19"/>
      <c r="AA366" s="19"/>
      <c r="AB366" s="19"/>
      <c r="AC366" s="19">
        <v>13000</v>
      </c>
      <c r="AD366" s="7"/>
      <c r="AE366" s="19"/>
      <c r="AF366" s="396"/>
      <c r="AG366" s="415"/>
      <c r="AH366" s="416"/>
      <c r="AI366" s="1211">
        <f t="shared" si="80"/>
        <v>0</v>
      </c>
      <c r="AJ366" s="1212">
        <f t="shared" si="81"/>
        <v>13000</v>
      </c>
      <c r="AK366" s="422">
        <f t="shared" si="82"/>
        <v>13000</v>
      </c>
      <c r="AL366" s="423"/>
      <c r="AM366" s="24"/>
      <c r="AO366" s="1412"/>
    </row>
    <row r="367" spans="1:41" s="4" customFormat="1" x14ac:dyDescent="0.35">
      <c r="A367" s="1434"/>
      <c r="B367" s="1424"/>
      <c r="C367" s="1424"/>
      <c r="D367" s="1424"/>
      <c r="E367" s="114"/>
      <c r="F367" s="114"/>
      <c r="G367" s="1431"/>
      <c r="H367" s="183"/>
      <c r="I367" s="183"/>
      <c r="J367" s="172"/>
      <c r="K367" s="172"/>
      <c r="L367" s="184"/>
      <c r="M367" s="184"/>
      <c r="N367" s="184"/>
      <c r="O367" s="184"/>
      <c r="P367" s="183"/>
      <c r="Q367" s="183"/>
      <c r="R367" s="183"/>
      <c r="S367" s="183"/>
      <c r="T367" s="617"/>
      <c r="U367" s="617"/>
      <c r="V367" s="617"/>
      <c r="W367" s="617"/>
      <c r="X367" s="10" t="s">
        <v>50</v>
      </c>
      <c r="Y367" s="23"/>
      <c r="Z367" s="19"/>
      <c r="AA367" s="19"/>
      <c r="AB367" s="19">
        <v>17818.93</v>
      </c>
      <c r="AC367" s="19"/>
      <c r="AD367" s="1205">
        <v>2626.5</v>
      </c>
      <c r="AE367" s="19"/>
      <c r="AF367" s="396"/>
      <c r="AG367" s="415"/>
      <c r="AH367" s="416"/>
      <c r="AI367" s="1211">
        <f t="shared" si="80"/>
        <v>20445.43</v>
      </c>
      <c r="AJ367" s="1212">
        <f t="shared" si="81"/>
        <v>0</v>
      </c>
      <c r="AK367" s="422">
        <f t="shared" si="82"/>
        <v>0</v>
      </c>
      <c r="AL367" s="423"/>
      <c r="AM367" s="24"/>
      <c r="AO367" s="1412"/>
    </row>
    <row r="368" spans="1:41" s="4" customFormat="1" x14ac:dyDescent="0.35">
      <c r="A368" s="1434"/>
      <c r="B368" s="1424"/>
      <c r="C368" s="1424"/>
      <c r="D368" s="1424"/>
      <c r="E368" s="114"/>
      <c r="F368" s="114"/>
      <c r="G368" s="1431"/>
      <c r="H368" s="183"/>
      <c r="I368" s="220"/>
      <c r="J368" s="174"/>
      <c r="K368" s="174"/>
      <c r="L368" s="221"/>
      <c r="M368" s="221"/>
      <c r="N368" s="221"/>
      <c r="O368" s="221"/>
      <c r="P368" s="183"/>
      <c r="Q368" s="183"/>
      <c r="R368" s="183"/>
      <c r="S368" s="183"/>
      <c r="T368" s="617"/>
      <c r="U368" s="617"/>
      <c r="V368" s="617"/>
      <c r="W368" s="617"/>
      <c r="X368" s="10" t="s">
        <v>51</v>
      </c>
      <c r="Y368" s="23"/>
      <c r="Z368" s="19"/>
      <c r="AA368" s="19">
        <v>6856</v>
      </c>
      <c r="AB368" s="19">
        <v>2893.52</v>
      </c>
      <c r="AC368" s="19">
        <v>20000</v>
      </c>
      <c r="AD368" s="7">
        <v>20000</v>
      </c>
      <c r="AE368" s="19"/>
      <c r="AF368" s="396"/>
      <c r="AG368" s="415"/>
      <c r="AH368" s="416"/>
      <c r="AI368" s="1211">
        <f t="shared" si="80"/>
        <v>22893.52</v>
      </c>
      <c r="AJ368" s="1212">
        <f t="shared" si="81"/>
        <v>26856</v>
      </c>
      <c r="AK368" s="422">
        <f t="shared" si="82"/>
        <v>26856</v>
      </c>
      <c r="AL368" s="423"/>
      <c r="AM368" s="24"/>
      <c r="AO368" s="1412"/>
    </row>
    <row r="369" spans="1:41" s="4" customFormat="1" x14ac:dyDescent="0.35">
      <c r="A369" s="1434"/>
      <c r="B369" s="1424"/>
      <c r="C369" s="1424"/>
      <c r="D369" s="1424"/>
      <c r="E369" s="114"/>
      <c r="F369" s="114"/>
      <c r="G369" s="1431"/>
      <c r="H369" s="183"/>
      <c r="I369" s="183"/>
      <c r="J369" s="172"/>
      <c r="K369" s="172"/>
      <c r="L369" s="221"/>
      <c r="M369" s="221"/>
      <c r="N369" s="221"/>
      <c r="O369" s="184"/>
      <c r="P369" s="183"/>
      <c r="Q369" s="183"/>
      <c r="R369" s="183"/>
      <c r="S369" s="183"/>
      <c r="T369" s="617"/>
      <c r="U369" s="617"/>
      <c r="V369" s="617"/>
      <c r="W369" s="617"/>
      <c r="X369" s="10" t="s">
        <v>52</v>
      </c>
      <c r="Y369" s="23"/>
      <c r="Z369" s="19"/>
      <c r="AA369" s="19"/>
      <c r="AB369" s="19"/>
      <c r="AC369" s="19">
        <v>15000</v>
      </c>
      <c r="AD369" s="7"/>
      <c r="AE369" s="19"/>
      <c r="AF369" s="396"/>
      <c r="AG369" s="415"/>
      <c r="AH369" s="416"/>
      <c r="AI369" s="1211">
        <f t="shared" si="80"/>
        <v>0</v>
      </c>
      <c r="AJ369" s="1212">
        <f t="shared" si="81"/>
        <v>15000</v>
      </c>
      <c r="AK369" s="422">
        <f t="shared" si="82"/>
        <v>15000</v>
      </c>
      <c r="AL369" s="423"/>
      <c r="AM369" s="24"/>
      <c r="AO369" s="1412"/>
    </row>
    <row r="370" spans="1:41" s="4" customFormat="1" x14ac:dyDescent="0.35">
      <c r="A370" s="1434"/>
      <c r="B370" s="1425"/>
      <c r="C370" s="1424"/>
      <c r="D370" s="1424"/>
      <c r="E370" s="114"/>
      <c r="F370" s="114"/>
      <c r="G370" s="1432"/>
      <c r="H370" s="220"/>
      <c r="I370" s="220"/>
      <c r="J370" s="174"/>
      <c r="K370" s="174"/>
      <c r="L370" s="221"/>
      <c r="M370" s="221"/>
      <c r="N370" s="221"/>
      <c r="O370" s="221"/>
      <c r="P370" s="183"/>
      <c r="Q370" s="183"/>
      <c r="R370" s="183"/>
      <c r="S370" s="183"/>
      <c r="T370" s="617"/>
      <c r="U370" s="617"/>
      <c r="V370" s="617"/>
      <c r="W370" s="617"/>
      <c r="X370" s="10" t="s">
        <v>53</v>
      </c>
      <c r="Y370" s="23"/>
      <c r="Z370" s="19"/>
      <c r="AA370" s="19">
        <v>4821</v>
      </c>
      <c r="AB370" s="19">
        <f>543.19</f>
        <v>543.19000000000005</v>
      </c>
      <c r="AC370" s="19">
        <v>5000</v>
      </c>
      <c r="AD370" s="7">
        <v>18542</v>
      </c>
      <c r="AE370" s="19"/>
      <c r="AF370" s="396"/>
      <c r="AG370" s="415"/>
      <c r="AH370" s="416"/>
      <c r="AI370" s="1211">
        <f t="shared" si="80"/>
        <v>19085.189999999999</v>
      </c>
      <c r="AJ370" s="1212">
        <f t="shared" si="81"/>
        <v>9821</v>
      </c>
      <c r="AK370" s="422">
        <f t="shared" si="82"/>
        <v>9821</v>
      </c>
      <c r="AL370" s="423"/>
      <c r="AM370" s="24"/>
      <c r="AO370" s="1412"/>
    </row>
    <row r="371" spans="1:41" s="4" customFormat="1" x14ac:dyDescent="0.35">
      <c r="A371" s="1434"/>
      <c r="B371" s="1436" t="s">
        <v>171</v>
      </c>
      <c r="C371" s="1424"/>
      <c r="D371" s="1424"/>
      <c r="E371" s="114"/>
      <c r="F371" s="114"/>
      <c r="G371" s="1430" t="s">
        <v>9</v>
      </c>
      <c r="H371" s="183"/>
      <c r="I371" s="183"/>
      <c r="J371" s="183"/>
      <c r="K371" s="183"/>
      <c r="L371" s="221"/>
      <c r="M371" s="221"/>
      <c r="N371" s="221"/>
      <c r="O371" s="221"/>
      <c r="P371" s="220"/>
      <c r="Q371" s="220"/>
      <c r="R371" s="183"/>
      <c r="S371" s="183"/>
      <c r="T371" s="183"/>
      <c r="U371" s="183"/>
      <c r="V371" s="183"/>
      <c r="W371" s="183"/>
      <c r="X371" s="6" t="s">
        <v>47</v>
      </c>
      <c r="Y371" s="23"/>
      <c r="Z371" s="19"/>
      <c r="AA371" s="19"/>
      <c r="AB371" s="19"/>
      <c r="AC371" s="19">
        <v>10000</v>
      </c>
      <c r="AD371" s="7">
        <v>17501</v>
      </c>
      <c r="AE371" s="19">
        <v>15000</v>
      </c>
      <c r="AF371" s="396"/>
      <c r="AG371" s="415"/>
      <c r="AH371" s="416"/>
      <c r="AI371" s="1211">
        <f t="shared" si="80"/>
        <v>17501</v>
      </c>
      <c r="AJ371" s="1212">
        <f t="shared" si="81"/>
        <v>25000</v>
      </c>
      <c r="AK371" s="422">
        <f t="shared" si="82"/>
        <v>25000</v>
      </c>
      <c r="AL371" s="423"/>
      <c r="AM371" s="24"/>
      <c r="AO371" s="1412"/>
    </row>
    <row r="372" spans="1:41" s="4" customFormat="1" x14ac:dyDescent="0.35">
      <c r="A372" s="1434"/>
      <c r="B372" s="1424"/>
      <c r="C372" s="1424"/>
      <c r="D372" s="1424"/>
      <c r="E372" s="114"/>
      <c r="F372" s="114"/>
      <c r="G372" s="1431"/>
      <c r="H372" s="183"/>
      <c r="I372" s="183"/>
      <c r="J372" s="183"/>
      <c r="K372" s="183"/>
      <c r="L372" s="184"/>
      <c r="M372" s="184"/>
      <c r="N372" s="184"/>
      <c r="O372" s="184"/>
      <c r="P372" s="183"/>
      <c r="Q372" s="183"/>
      <c r="R372" s="183"/>
      <c r="S372" s="183"/>
      <c r="T372" s="617"/>
      <c r="U372" s="617"/>
      <c r="V372" s="617"/>
      <c r="W372" s="617"/>
      <c r="X372" s="10" t="s">
        <v>48</v>
      </c>
      <c r="Y372" s="23"/>
      <c r="Z372" s="19"/>
      <c r="AA372" s="19"/>
      <c r="AB372" s="19"/>
      <c r="AC372" s="19"/>
      <c r="AD372" s="7"/>
      <c r="AE372" s="19"/>
      <c r="AF372" s="396"/>
      <c r="AG372" s="415"/>
      <c r="AH372" s="416"/>
      <c r="AI372" s="1211">
        <f t="shared" si="80"/>
        <v>0</v>
      </c>
      <c r="AJ372" s="1212">
        <f t="shared" si="81"/>
        <v>0</v>
      </c>
      <c r="AK372" s="422">
        <f t="shared" si="82"/>
        <v>0</v>
      </c>
      <c r="AL372" s="423"/>
      <c r="AM372" s="24"/>
      <c r="AO372" s="1412"/>
    </row>
    <row r="373" spans="1:41" s="4" customFormat="1" ht="26" x14ac:dyDescent="0.35">
      <c r="A373" s="1434"/>
      <c r="B373" s="1424"/>
      <c r="C373" s="1424"/>
      <c r="D373" s="1424"/>
      <c r="E373" s="114"/>
      <c r="F373" s="114"/>
      <c r="G373" s="1431"/>
      <c r="H373" s="183"/>
      <c r="I373" s="183"/>
      <c r="J373" s="183"/>
      <c r="K373" s="183"/>
      <c r="L373" s="184"/>
      <c r="M373" s="184"/>
      <c r="N373" s="184"/>
      <c r="O373" s="184"/>
      <c r="P373" s="220"/>
      <c r="Q373" s="220"/>
      <c r="R373" s="183"/>
      <c r="S373" s="183"/>
      <c r="T373" s="617"/>
      <c r="U373" s="617"/>
      <c r="V373" s="617"/>
      <c r="W373" s="617"/>
      <c r="X373" s="10" t="s">
        <v>49</v>
      </c>
      <c r="Y373" s="23"/>
      <c r="Z373" s="19"/>
      <c r="AA373" s="19"/>
      <c r="AB373" s="19"/>
      <c r="AC373" s="19"/>
      <c r="AD373" s="7"/>
      <c r="AE373" s="19"/>
      <c r="AF373" s="396"/>
      <c r="AG373" s="415"/>
      <c r="AH373" s="416"/>
      <c r="AI373" s="1211">
        <f t="shared" si="80"/>
        <v>0</v>
      </c>
      <c r="AJ373" s="1212">
        <f t="shared" si="81"/>
        <v>0</v>
      </c>
      <c r="AK373" s="422">
        <f t="shared" si="82"/>
        <v>0</v>
      </c>
      <c r="AL373" s="423"/>
      <c r="AM373" s="24"/>
      <c r="AO373" s="1412"/>
    </row>
    <row r="374" spans="1:41" s="4" customFormat="1" x14ac:dyDescent="0.35">
      <c r="A374" s="1434"/>
      <c r="B374" s="1424"/>
      <c r="C374" s="1424"/>
      <c r="D374" s="1424"/>
      <c r="E374" s="114"/>
      <c r="F374" s="114"/>
      <c r="G374" s="1431"/>
      <c r="H374" s="183"/>
      <c r="I374" s="183"/>
      <c r="J374" s="183"/>
      <c r="K374" s="183"/>
      <c r="L374" s="184"/>
      <c r="M374" s="184"/>
      <c r="N374" s="184"/>
      <c r="O374" s="184"/>
      <c r="P374" s="183"/>
      <c r="Q374" s="183"/>
      <c r="R374" s="183"/>
      <c r="S374" s="183"/>
      <c r="T374" s="617"/>
      <c r="U374" s="617"/>
      <c r="V374" s="617"/>
      <c r="W374" s="617"/>
      <c r="X374" s="10" t="s">
        <v>50</v>
      </c>
      <c r="Y374" s="23"/>
      <c r="Z374" s="19"/>
      <c r="AA374" s="19"/>
      <c r="AB374" s="19"/>
      <c r="AC374" s="19"/>
      <c r="AD374" s="1205">
        <v>2626.5</v>
      </c>
      <c r="AE374" s="19"/>
      <c r="AF374" s="396"/>
      <c r="AG374" s="415"/>
      <c r="AH374" s="416"/>
      <c r="AI374" s="1211">
        <f t="shared" si="80"/>
        <v>2626.5</v>
      </c>
      <c r="AJ374" s="1212">
        <f t="shared" si="81"/>
        <v>0</v>
      </c>
      <c r="AK374" s="422">
        <f t="shared" si="82"/>
        <v>0</v>
      </c>
      <c r="AL374" s="423"/>
      <c r="AM374" s="24"/>
      <c r="AO374" s="1412"/>
    </row>
    <row r="375" spans="1:41" s="4" customFormat="1" x14ac:dyDescent="0.35">
      <c r="A375" s="1434"/>
      <c r="B375" s="1424"/>
      <c r="C375" s="1424"/>
      <c r="D375" s="1424"/>
      <c r="E375" s="114"/>
      <c r="F375" s="114"/>
      <c r="G375" s="1431"/>
      <c r="H375" s="183"/>
      <c r="I375" s="183"/>
      <c r="J375" s="183"/>
      <c r="K375" s="183"/>
      <c r="L375" s="184"/>
      <c r="M375" s="184"/>
      <c r="N375" s="184"/>
      <c r="O375" s="184"/>
      <c r="P375" s="220"/>
      <c r="Q375" s="220"/>
      <c r="R375" s="183"/>
      <c r="S375" s="183"/>
      <c r="T375" s="617"/>
      <c r="U375" s="617"/>
      <c r="V375" s="617"/>
      <c r="W375" s="617"/>
      <c r="X375" s="10" t="s">
        <v>51</v>
      </c>
      <c r="Y375" s="23"/>
      <c r="Z375" s="19"/>
      <c r="AA375" s="19"/>
      <c r="AB375" s="19"/>
      <c r="AC375" s="19"/>
      <c r="AD375" s="7"/>
      <c r="AE375" s="19">
        <v>2000</v>
      </c>
      <c r="AF375" s="396"/>
      <c r="AG375" s="415"/>
      <c r="AH375" s="416"/>
      <c r="AI375" s="1211">
        <f t="shared" si="80"/>
        <v>0</v>
      </c>
      <c r="AJ375" s="1212">
        <f t="shared" si="81"/>
        <v>2000</v>
      </c>
      <c r="AK375" s="422">
        <f t="shared" si="82"/>
        <v>2000</v>
      </c>
      <c r="AL375" s="423"/>
      <c r="AM375" s="24"/>
      <c r="AO375" s="1412"/>
    </row>
    <row r="376" spans="1:41" s="4" customFormat="1" x14ac:dyDescent="0.35">
      <c r="A376" s="1434"/>
      <c r="B376" s="1424"/>
      <c r="C376" s="1424"/>
      <c r="D376" s="1424"/>
      <c r="E376" s="114"/>
      <c r="F376" s="114"/>
      <c r="G376" s="1431"/>
      <c r="H376" s="183"/>
      <c r="I376" s="183"/>
      <c r="J376" s="183"/>
      <c r="K376" s="183"/>
      <c r="L376" s="184"/>
      <c r="M376" s="184"/>
      <c r="N376" s="184"/>
      <c r="O376" s="184"/>
      <c r="P376" s="183"/>
      <c r="Q376" s="183"/>
      <c r="R376" s="183"/>
      <c r="S376" s="183"/>
      <c r="T376" s="617"/>
      <c r="U376" s="617"/>
      <c r="V376" s="617"/>
      <c r="W376" s="617"/>
      <c r="X376" s="10" t="s">
        <v>52</v>
      </c>
      <c r="Y376" s="23"/>
      <c r="Z376" s="19"/>
      <c r="AA376" s="19"/>
      <c r="AB376" s="19"/>
      <c r="AC376" s="19"/>
      <c r="AD376" s="7"/>
      <c r="AE376" s="19"/>
      <c r="AF376" s="396"/>
      <c r="AG376" s="415"/>
      <c r="AH376" s="416"/>
      <c r="AI376" s="1211">
        <f t="shared" si="80"/>
        <v>0</v>
      </c>
      <c r="AJ376" s="1212">
        <f t="shared" si="81"/>
        <v>0</v>
      </c>
      <c r="AK376" s="422">
        <f t="shared" si="82"/>
        <v>0</v>
      </c>
      <c r="AL376" s="423"/>
      <c r="AM376" s="24"/>
      <c r="AO376" s="1412"/>
    </row>
    <row r="377" spans="1:41" s="4" customFormat="1" x14ac:dyDescent="0.35">
      <c r="A377" s="1435"/>
      <c r="B377" s="1425"/>
      <c r="C377" s="1425"/>
      <c r="D377" s="1425"/>
      <c r="E377" s="114"/>
      <c r="F377" s="114"/>
      <c r="G377" s="1431"/>
      <c r="H377" s="183"/>
      <c r="I377" s="183"/>
      <c r="J377" s="183"/>
      <c r="K377" s="183"/>
      <c r="L377" s="184"/>
      <c r="M377" s="184"/>
      <c r="N377" s="184"/>
      <c r="O377" s="184"/>
      <c r="P377" s="183"/>
      <c r="Q377" s="183"/>
      <c r="R377" s="183"/>
      <c r="S377" s="183"/>
      <c r="T377" s="617"/>
      <c r="U377" s="617"/>
      <c r="V377" s="617"/>
      <c r="W377" s="617"/>
      <c r="X377" s="10" t="s">
        <v>53</v>
      </c>
      <c r="Y377" s="23"/>
      <c r="Z377" s="20"/>
      <c r="AA377" s="20"/>
      <c r="AB377" s="20"/>
      <c r="AC377" s="1213"/>
      <c r="AD377" s="1214"/>
      <c r="AE377" s="1215">
        <v>15000</v>
      </c>
      <c r="AF377" s="414"/>
      <c r="AG377" s="415"/>
      <c r="AH377" s="416"/>
      <c r="AI377" s="1211">
        <f t="shared" si="80"/>
        <v>0</v>
      </c>
      <c r="AJ377" s="1212">
        <f t="shared" si="81"/>
        <v>15000</v>
      </c>
      <c r="AK377" s="422">
        <f t="shared" si="82"/>
        <v>15000</v>
      </c>
      <c r="AL377" s="423"/>
      <c r="AM377" s="24"/>
      <c r="AO377" s="1412"/>
    </row>
    <row r="378" spans="1:41" s="142" customFormat="1" ht="14.5" x14ac:dyDescent="0.35">
      <c r="A378" s="137"/>
      <c r="B378" s="131" t="s">
        <v>226</v>
      </c>
      <c r="C378" s="138"/>
      <c r="D378" s="138"/>
      <c r="E378" s="139"/>
      <c r="F378" s="139"/>
      <c r="G378" s="112"/>
      <c r="H378" s="115"/>
      <c r="I378" s="115"/>
      <c r="J378" s="115"/>
      <c r="K378" s="115"/>
      <c r="L378" s="116"/>
      <c r="M378" s="116"/>
      <c r="N378" s="116"/>
      <c r="O378" s="116"/>
      <c r="P378" s="115"/>
      <c r="Q378" s="115"/>
      <c r="R378" s="115"/>
      <c r="S378" s="115"/>
      <c r="T378" s="676"/>
      <c r="U378" s="676"/>
      <c r="V378" s="676"/>
      <c r="W378" s="676"/>
      <c r="X378" s="140"/>
      <c r="Y378" s="141"/>
      <c r="Z378" s="141"/>
      <c r="AA378" s="403">
        <f>SUM(AA364:AA377)</f>
        <v>36323</v>
      </c>
      <c r="AB378" s="403">
        <f>SUM(AB364:AB377)</f>
        <v>43115.87</v>
      </c>
      <c r="AC378" s="403">
        <f>SUM(AC364:AC377)</f>
        <v>79000</v>
      </c>
      <c r="AD378" s="403">
        <f>SUM(AD364:AD377)</f>
        <v>82055</v>
      </c>
      <c r="AE378" s="403">
        <f>SUM(AE364:AE377)</f>
        <v>32000</v>
      </c>
      <c r="AF378" s="403">
        <f t="shared" ref="AF378:AH378" si="85">SUM(AF364:AF377)</f>
        <v>0</v>
      </c>
      <c r="AG378" s="403">
        <f t="shared" si="85"/>
        <v>0</v>
      </c>
      <c r="AH378" s="403">
        <f t="shared" si="85"/>
        <v>0</v>
      </c>
      <c r="AI378" s="435">
        <f>SUM(AI364:AI377)</f>
        <v>125170.87</v>
      </c>
      <c r="AJ378" s="435">
        <f>SUM(AJ364:AJ377)</f>
        <v>147323</v>
      </c>
      <c r="AK378" s="436">
        <f>SUM(AK364:AK377)</f>
        <v>147323</v>
      </c>
      <c r="AL378" s="437"/>
      <c r="AM378" s="1224">
        <v>195000</v>
      </c>
      <c r="AN378" s="1225">
        <f>AM378-AK378</f>
        <v>47677</v>
      </c>
      <c r="AO378" s="1413"/>
    </row>
    <row r="379" spans="1:41" s="135" customFormat="1" x14ac:dyDescent="0.35">
      <c r="A379" s="332" t="s">
        <v>232</v>
      </c>
      <c r="B379" s="290" t="s">
        <v>245</v>
      </c>
      <c r="C379" s="290"/>
      <c r="D379" s="290"/>
      <c r="E379" s="290"/>
      <c r="F379" s="290"/>
      <c r="G379" s="272"/>
      <c r="H379" s="288"/>
      <c r="I379" s="288"/>
      <c r="J379" s="288"/>
      <c r="K379" s="288"/>
      <c r="L379" s="288"/>
      <c r="M379" s="288"/>
      <c r="N379" s="288"/>
      <c r="O379" s="288"/>
      <c r="P379" s="288"/>
      <c r="Q379" s="288"/>
      <c r="R379" s="288"/>
      <c r="S379" s="288"/>
      <c r="T379" s="288"/>
      <c r="U379" s="288"/>
      <c r="V379" s="288"/>
      <c r="W379" s="288"/>
      <c r="X379" s="291"/>
      <c r="Y379" s="289"/>
      <c r="Z379" s="289"/>
      <c r="AA379" s="438">
        <f>AA378+AA363+AA341</f>
        <v>147260</v>
      </c>
      <c r="AB379" s="438">
        <f>AB378+AB363+AB341</f>
        <v>164311.98599999998</v>
      </c>
      <c r="AC379" s="438">
        <f>AC378+AC363+AC341</f>
        <v>232500</v>
      </c>
      <c r="AD379" s="438">
        <f>AD378+AD363+AD341</f>
        <v>260638.38</v>
      </c>
      <c r="AE379" s="438">
        <f>AE378+AE363+AE341</f>
        <v>152084.67999999993</v>
      </c>
      <c r="AF379" s="438">
        <f t="shared" ref="AF379:AH379" si="86">AF378+AF363+AF341</f>
        <v>0</v>
      </c>
      <c r="AG379" s="438">
        <f t="shared" si="86"/>
        <v>0</v>
      </c>
      <c r="AH379" s="438">
        <f t="shared" si="86"/>
        <v>0</v>
      </c>
      <c r="AI379" s="440">
        <f>AI378+AI363+AI341</f>
        <v>424950.36599999998</v>
      </c>
      <c r="AJ379" s="440">
        <f>AJ378+AJ363+AJ341</f>
        <v>531844.67999999993</v>
      </c>
      <c r="AK379" s="441">
        <f>AK378+AK363+AK341</f>
        <v>531844.67999999993</v>
      </c>
      <c r="AL379" s="439"/>
      <c r="AM379" s="1222">
        <f>SUM(AM327:AM378)</f>
        <v>540000</v>
      </c>
      <c r="AN379" s="143">
        <f>+AM379-AJ379</f>
        <v>8155.3200000000652</v>
      </c>
    </row>
    <row r="380" spans="1:41" x14ac:dyDescent="0.35">
      <c r="A380" s="104"/>
      <c r="B380" s="117"/>
      <c r="C380" s="88"/>
      <c r="D380" s="88"/>
      <c r="E380" s="87"/>
      <c r="F380" s="87"/>
      <c r="G380" s="86"/>
      <c r="H380" s="86"/>
      <c r="I380" s="86"/>
      <c r="J380" s="86"/>
      <c r="K380" s="86"/>
      <c r="L380" s="86"/>
      <c r="M380" s="86"/>
      <c r="N380" s="86"/>
      <c r="O380" s="86"/>
      <c r="P380" s="86"/>
      <c r="Q380" s="86"/>
      <c r="R380" s="86"/>
      <c r="S380" s="86"/>
      <c r="T380" s="86"/>
      <c r="U380" s="86"/>
      <c r="V380" s="86"/>
      <c r="W380" s="86"/>
      <c r="X380" s="118"/>
      <c r="Y380" s="23"/>
      <c r="Z380" s="23"/>
      <c r="AA380" s="414"/>
      <c r="AB380" s="414"/>
      <c r="AC380" s="417"/>
      <c r="AD380" s="417"/>
      <c r="AE380" s="417"/>
      <c r="AF380" s="414"/>
      <c r="AG380" s="415"/>
      <c r="AH380" s="416"/>
      <c r="AI380" s="442"/>
      <c r="AJ380" s="397">
        <f>AA380+AC380+AE380</f>
        <v>0</v>
      </c>
      <c r="AK380" s="443"/>
      <c r="AL380" s="414"/>
      <c r="AM380" s="24"/>
    </row>
    <row r="381" spans="1:41" s="160" customFormat="1" ht="30.75" customHeight="1" x14ac:dyDescent="0.35">
      <c r="A381" s="1437" t="s">
        <v>122</v>
      </c>
      <c r="B381" s="1438"/>
      <c r="C381" s="25" t="s">
        <v>123</v>
      </c>
      <c r="D381" s="25" t="s">
        <v>123</v>
      </c>
      <c r="E381" s="157" t="s">
        <v>200</v>
      </c>
      <c r="F381" s="157" t="s">
        <v>124</v>
      </c>
      <c r="G381" s="119"/>
      <c r="H381" s="120"/>
      <c r="I381" s="120"/>
      <c r="J381" s="120"/>
      <c r="K381" s="120"/>
      <c r="L381" s="119"/>
      <c r="M381" s="119"/>
      <c r="N381" s="119"/>
      <c r="O381" s="119"/>
      <c r="P381" s="120"/>
      <c r="Q381" s="120"/>
      <c r="R381" s="120"/>
      <c r="S381" s="120"/>
      <c r="T381" s="120"/>
      <c r="U381" s="120"/>
      <c r="V381" s="120"/>
      <c r="W381" s="120"/>
      <c r="X381" s="158"/>
      <c r="Y381" s="159"/>
      <c r="Z381" s="159"/>
      <c r="AA381" s="408"/>
      <c r="AB381" s="408"/>
      <c r="AC381" s="408"/>
      <c r="AD381" s="408"/>
      <c r="AE381" s="408"/>
      <c r="AF381" s="408"/>
      <c r="AG381" s="408"/>
      <c r="AH381" s="409"/>
      <c r="AI381" s="444"/>
      <c r="AJ381" s="420"/>
      <c r="AK381" s="410"/>
      <c r="AL381" s="408"/>
    </row>
    <row r="382" spans="1:41" ht="15.75" customHeight="1" x14ac:dyDescent="0.35">
      <c r="A382" s="1439" t="s">
        <v>163</v>
      </c>
      <c r="B382" s="1423" t="s">
        <v>164</v>
      </c>
      <c r="C382" s="1441" t="s">
        <v>125</v>
      </c>
      <c r="D382" s="1427" t="s">
        <v>177</v>
      </c>
      <c r="E382" s="1424"/>
      <c r="F382" s="1424"/>
      <c r="G382" s="1430" t="s">
        <v>9</v>
      </c>
      <c r="H382" s="172"/>
      <c r="I382" s="172"/>
      <c r="J382" s="172"/>
      <c r="K382" s="172"/>
      <c r="L382" s="174"/>
      <c r="M382" s="174"/>
      <c r="N382" s="175"/>
      <c r="O382" s="174"/>
      <c r="P382" s="175"/>
      <c r="Q382" s="175"/>
      <c r="R382" s="383"/>
      <c r="S382" s="383"/>
      <c r="T382" s="383"/>
      <c r="U382" s="383"/>
      <c r="V382" s="383"/>
      <c r="W382" s="383"/>
      <c r="X382" s="13" t="s">
        <v>47</v>
      </c>
      <c r="Y382" s="7"/>
      <c r="Z382" s="19"/>
      <c r="AA382" s="19"/>
      <c r="AB382" s="19"/>
      <c r="AC382" s="19">
        <v>5000</v>
      </c>
      <c r="AD382" s="19">
        <v>5005</v>
      </c>
      <c r="AE382" s="19"/>
      <c r="AF382" s="19"/>
      <c r="AG382" s="8"/>
      <c r="AH382" s="429"/>
      <c r="AI382" s="1211">
        <f t="shared" ref="AI382:AI438" si="87">AB382+AD382+AF382+AH382</f>
        <v>5005</v>
      </c>
      <c r="AJ382" s="1212">
        <f t="shared" ref="AJ382:AJ442" si="88">AA382+AC382+AE382+AG382</f>
        <v>5000</v>
      </c>
      <c r="AK382" s="422">
        <f t="shared" ref="AK382:AK438" si="89">AJ382</f>
        <v>5000</v>
      </c>
      <c r="AL382" s="423"/>
    </row>
    <row r="383" spans="1:41" x14ac:dyDescent="0.35">
      <c r="A383" s="1439"/>
      <c r="B383" s="1424"/>
      <c r="C383" s="1441"/>
      <c r="D383" s="1427"/>
      <c r="E383" s="1424"/>
      <c r="F383" s="1424"/>
      <c r="G383" s="1431"/>
      <c r="H383" s="172"/>
      <c r="I383" s="172"/>
      <c r="J383" s="172"/>
      <c r="K383" s="172"/>
      <c r="L383" s="172"/>
      <c r="M383" s="174"/>
      <c r="N383" s="175"/>
      <c r="O383" s="174"/>
      <c r="P383" s="173"/>
      <c r="Q383" s="173"/>
      <c r="R383" s="383"/>
      <c r="S383" s="383"/>
      <c r="T383" s="677"/>
      <c r="U383" s="677"/>
      <c r="V383" s="677"/>
      <c r="W383" s="677"/>
      <c r="X383" s="12" t="s">
        <v>48</v>
      </c>
      <c r="Y383" s="7"/>
      <c r="Z383" s="19"/>
      <c r="AA383" s="19"/>
      <c r="AB383" s="19"/>
      <c r="AC383" s="19">
        <v>5000</v>
      </c>
      <c r="AD383" s="19">
        <v>1462</v>
      </c>
      <c r="AE383" s="19"/>
      <c r="AF383" s="19"/>
      <c r="AG383" s="1207"/>
      <c r="AH383" s="445"/>
      <c r="AI383" s="1211">
        <f t="shared" si="87"/>
        <v>1462</v>
      </c>
      <c r="AJ383" s="1212">
        <f t="shared" si="88"/>
        <v>5000</v>
      </c>
      <c r="AK383" s="422">
        <f t="shared" si="89"/>
        <v>5000</v>
      </c>
      <c r="AL383" s="423"/>
    </row>
    <row r="384" spans="1:41" ht="26" x14ac:dyDescent="0.35">
      <c r="A384" s="1439"/>
      <c r="B384" s="1424"/>
      <c r="C384" s="1441"/>
      <c r="D384" s="1427"/>
      <c r="E384" s="1424"/>
      <c r="F384" s="1424"/>
      <c r="G384" s="1431"/>
      <c r="H384" s="172"/>
      <c r="I384" s="172"/>
      <c r="J384" s="174"/>
      <c r="K384" s="174"/>
      <c r="L384" s="174"/>
      <c r="M384" s="174"/>
      <c r="N384" s="175"/>
      <c r="O384" s="174"/>
      <c r="P384" s="175"/>
      <c r="Q384" s="175"/>
      <c r="R384" s="383"/>
      <c r="S384" s="383"/>
      <c r="T384" s="677"/>
      <c r="U384" s="677"/>
      <c r="V384" s="677"/>
      <c r="W384" s="677"/>
      <c r="X384" s="12" t="s">
        <v>49</v>
      </c>
      <c r="Y384" s="7"/>
      <c r="Z384" s="19"/>
      <c r="AA384" s="19">
        <v>2597</v>
      </c>
      <c r="AB384" s="19"/>
      <c r="AC384" s="19">
        <v>3000</v>
      </c>
      <c r="AD384" s="19"/>
      <c r="AE384" s="19"/>
      <c r="AF384" s="19"/>
      <c r="AG384" s="1207"/>
      <c r="AH384" s="445"/>
      <c r="AI384" s="1211">
        <f t="shared" si="87"/>
        <v>0</v>
      </c>
      <c r="AJ384" s="1212">
        <f t="shared" si="88"/>
        <v>5597</v>
      </c>
      <c r="AK384" s="422">
        <f t="shared" si="89"/>
        <v>5597</v>
      </c>
      <c r="AL384" s="423"/>
    </row>
    <row r="385" spans="1:41" x14ac:dyDescent="0.35">
      <c r="A385" s="1439"/>
      <c r="B385" s="1424"/>
      <c r="C385" s="1441"/>
      <c r="D385" s="1427"/>
      <c r="E385" s="1424"/>
      <c r="F385" s="1424"/>
      <c r="G385" s="1431"/>
      <c r="H385" s="172"/>
      <c r="I385" s="172"/>
      <c r="J385" s="172"/>
      <c r="K385" s="172"/>
      <c r="L385" s="172"/>
      <c r="M385" s="172"/>
      <c r="N385" s="173"/>
      <c r="O385" s="172"/>
      <c r="P385" s="173"/>
      <c r="Q385" s="173"/>
      <c r="R385" s="383"/>
      <c r="S385" s="383"/>
      <c r="T385" s="677"/>
      <c r="U385" s="677"/>
      <c r="V385" s="677"/>
      <c r="W385" s="677"/>
      <c r="X385" s="12" t="s">
        <v>50</v>
      </c>
      <c r="Y385" s="7"/>
      <c r="Z385" s="19"/>
      <c r="AA385" s="19"/>
      <c r="AB385" s="19"/>
      <c r="AC385" s="19"/>
      <c r="AD385" s="1203">
        <v>2626.5</v>
      </c>
      <c r="AE385" s="19"/>
      <c r="AF385" s="19"/>
      <c r="AG385" s="1207"/>
      <c r="AH385" s="445"/>
      <c r="AI385" s="1211">
        <f t="shared" si="87"/>
        <v>2626.5</v>
      </c>
      <c r="AJ385" s="1212">
        <f t="shared" si="88"/>
        <v>0</v>
      </c>
      <c r="AK385" s="422">
        <f t="shared" si="89"/>
        <v>0</v>
      </c>
      <c r="AL385" s="423"/>
    </row>
    <row r="386" spans="1:41" x14ac:dyDescent="0.35">
      <c r="A386" s="1439"/>
      <c r="B386" s="1424"/>
      <c r="C386" s="1441"/>
      <c r="D386" s="1427"/>
      <c r="E386" s="1424"/>
      <c r="F386" s="1424"/>
      <c r="G386" s="1431"/>
      <c r="H386" s="172"/>
      <c r="I386" s="172"/>
      <c r="J386" s="172"/>
      <c r="K386" s="172"/>
      <c r="L386" s="172"/>
      <c r="M386" s="172"/>
      <c r="N386" s="173"/>
      <c r="O386" s="172"/>
      <c r="P386" s="175"/>
      <c r="Q386" s="175"/>
      <c r="R386" s="383"/>
      <c r="S386" s="383"/>
      <c r="T386" s="677"/>
      <c r="U386" s="677"/>
      <c r="V386" s="677"/>
      <c r="W386" s="677"/>
      <c r="X386" s="12" t="s">
        <v>51</v>
      </c>
      <c r="Y386" s="7"/>
      <c r="Z386" s="19"/>
      <c r="AA386" s="19"/>
      <c r="AB386" s="19"/>
      <c r="AC386" s="19"/>
      <c r="AD386" s="19"/>
      <c r="AE386" s="19"/>
      <c r="AF386" s="19"/>
      <c r="AG386" s="1207"/>
      <c r="AH386" s="445"/>
      <c r="AI386" s="1211">
        <f t="shared" si="87"/>
        <v>0</v>
      </c>
      <c r="AJ386" s="1212">
        <f t="shared" si="88"/>
        <v>0</v>
      </c>
      <c r="AK386" s="422">
        <f t="shared" si="89"/>
        <v>0</v>
      </c>
      <c r="AL386" s="423"/>
    </row>
    <row r="387" spans="1:41" x14ac:dyDescent="0.35">
      <c r="A387" s="1439"/>
      <c r="B387" s="1424"/>
      <c r="C387" s="1441"/>
      <c r="D387" s="1427"/>
      <c r="E387" s="1424"/>
      <c r="F387" s="1424"/>
      <c r="G387" s="1431"/>
      <c r="H387" s="172"/>
      <c r="I387" s="172"/>
      <c r="J387" s="172"/>
      <c r="K387" s="172"/>
      <c r="L387" s="172"/>
      <c r="M387" s="172"/>
      <c r="N387" s="173"/>
      <c r="O387" s="172"/>
      <c r="P387" s="173"/>
      <c r="Q387" s="173"/>
      <c r="R387" s="383"/>
      <c r="S387" s="383"/>
      <c r="T387" s="677"/>
      <c r="U387" s="677"/>
      <c r="V387" s="677"/>
      <c r="W387" s="677"/>
      <c r="X387" s="12" t="s">
        <v>52</v>
      </c>
      <c r="Y387" s="7"/>
      <c r="Z387" s="19"/>
      <c r="AA387" s="19"/>
      <c r="AB387" s="19"/>
      <c r="AC387" s="19"/>
      <c r="AD387" s="19"/>
      <c r="AE387" s="19"/>
      <c r="AF387" s="19"/>
      <c r="AG387" s="1207"/>
      <c r="AH387" s="445"/>
      <c r="AI387" s="1211">
        <f t="shared" si="87"/>
        <v>0</v>
      </c>
      <c r="AJ387" s="1212">
        <f t="shared" si="88"/>
        <v>0</v>
      </c>
      <c r="AK387" s="422">
        <f t="shared" si="89"/>
        <v>0</v>
      </c>
      <c r="AL387" s="423"/>
    </row>
    <row r="388" spans="1:41" x14ac:dyDescent="0.35">
      <c r="A388" s="1439"/>
      <c r="B388" s="1425"/>
      <c r="C388" s="1441"/>
      <c r="D388" s="1427"/>
      <c r="E388" s="1424"/>
      <c r="F388" s="1424"/>
      <c r="G388" s="1432"/>
      <c r="H388" s="172"/>
      <c r="I388" s="172"/>
      <c r="J388" s="172"/>
      <c r="K388" s="172"/>
      <c r="L388" s="174"/>
      <c r="M388" s="174"/>
      <c r="N388" s="175"/>
      <c r="O388" s="174"/>
      <c r="P388" s="175"/>
      <c r="Q388" s="175"/>
      <c r="R388" s="383"/>
      <c r="S388" s="383"/>
      <c r="T388" s="677"/>
      <c r="U388" s="677"/>
      <c r="V388" s="677"/>
      <c r="W388" s="677"/>
      <c r="X388" s="12" t="s">
        <v>53</v>
      </c>
      <c r="Y388" s="7"/>
      <c r="Z388" s="19"/>
      <c r="AA388" s="19"/>
      <c r="AB388" s="19"/>
      <c r="AC388" s="19">
        <v>9500</v>
      </c>
      <c r="AD388" s="19">
        <v>19538</v>
      </c>
      <c r="AE388" s="19">
        <v>6000</v>
      </c>
      <c r="AF388" s="19"/>
      <c r="AG388" s="20">
        <v>1000</v>
      </c>
      <c r="AH388" s="445"/>
      <c r="AI388" s="1211">
        <f t="shared" si="87"/>
        <v>19538</v>
      </c>
      <c r="AJ388" s="1212">
        <f t="shared" si="88"/>
        <v>16500</v>
      </c>
      <c r="AK388" s="422">
        <f t="shared" si="89"/>
        <v>16500</v>
      </c>
      <c r="AL388" s="423"/>
    </row>
    <row r="389" spans="1:41" x14ac:dyDescent="0.35">
      <c r="A389" s="1439"/>
      <c r="B389" s="1423" t="s">
        <v>165</v>
      </c>
      <c r="C389" s="1441"/>
      <c r="D389" s="1427"/>
      <c r="E389" s="1424"/>
      <c r="F389" s="1424"/>
      <c r="G389" s="1430" t="s">
        <v>9</v>
      </c>
      <c r="H389" s="172"/>
      <c r="I389" s="172"/>
      <c r="J389" s="172"/>
      <c r="K389" s="172"/>
      <c r="L389" s="174"/>
      <c r="M389" s="174"/>
      <c r="N389" s="175"/>
      <c r="O389" s="174"/>
      <c r="P389" s="175"/>
      <c r="Q389" s="175"/>
      <c r="R389" s="383"/>
      <c r="S389" s="383"/>
      <c r="T389" s="383"/>
      <c r="U389" s="383"/>
      <c r="V389" s="383"/>
      <c r="W389" s="383"/>
      <c r="X389" s="6" t="s">
        <v>47</v>
      </c>
      <c r="Y389" s="7"/>
      <c r="Z389" s="19"/>
      <c r="AA389" s="21"/>
      <c r="AB389" s="21"/>
      <c r="AC389" s="21">
        <v>15000</v>
      </c>
      <c r="AD389" s="21">
        <v>22401</v>
      </c>
      <c r="AE389" s="21">
        <v>17000</v>
      </c>
      <c r="AF389" s="21"/>
      <c r="AG389" s="1201"/>
      <c r="AH389" s="429"/>
      <c r="AI389" s="1211">
        <f t="shared" si="87"/>
        <v>22401</v>
      </c>
      <c r="AJ389" s="1212">
        <f t="shared" si="88"/>
        <v>32000</v>
      </c>
      <c r="AK389" s="422">
        <f t="shared" si="89"/>
        <v>32000</v>
      </c>
      <c r="AL389" s="423"/>
      <c r="AO389" s="1414" t="s">
        <v>289</v>
      </c>
    </row>
    <row r="390" spans="1:41" x14ac:dyDescent="0.35">
      <c r="A390" s="1439"/>
      <c r="B390" s="1424"/>
      <c r="C390" s="1441"/>
      <c r="D390" s="1427"/>
      <c r="E390" s="1424"/>
      <c r="F390" s="1424"/>
      <c r="G390" s="1431"/>
      <c r="H390" s="172"/>
      <c r="I390" s="172"/>
      <c r="J390" s="172"/>
      <c r="K390" s="172"/>
      <c r="L390" s="172"/>
      <c r="M390" s="172"/>
      <c r="N390" s="173"/>
      <c r="O390" s="172"/>
      <c r="P390" s="173"/>
      <c r="Q390" s="173"/>
      <c r="R390" s="383"/>
      <c r="S390" s="383"/>
      <c r="T390" s="677"/>
      <c r="U390" s="677"/>
      <c r="V390" s="677"/>
      <c r="W390" s="677"/>
      <c r="X390" s="10" t="s">
        <v>48</v>
      </c>
      <c r="Y390" s="7"/>
      <c r="Z390" s="19"/>
      <c r="AA390" s="21"/>
      <c r="AB390" s="21"/>
      <c r="AC390" s="21"/>
      <c r="AD390" s="21"/>
      <c r="AE390" s="21">
        <v>3000</v>
      </c>
      <c r="AF390" s="21"/>
      <c r="AG390" s="1203"/>
      <c r="AH390" s="445"/>
      <c r="AI390" s="1211">
        <f t="shared" si="87"/>
        <v>0</v>
      </c>
      <c r="AJ390" s="1212">
        <f t="shared" si="88"/>
        <v>3000</v>
      </c>
      <c r="AK390" s="422">
        <f t="shared" si="89"/>
        <v>3000</v>
      </c>
      <c r="AL390" s="423"/>
      <c r="AO390" s="1414"/>
    </row>
    <row r="391" spans="1:41" ht="26" x14ac:dyDescent="0.35">
      <c r="A391" s="1439"/>
      <c r="B391" s="1424"/>
      <c r="C391" s="1441"/>
      <c r="D391" s="1427"/>
      <c r="E391" s="1424"/>
      <c r="F391" s="1424"/>
      <c r="G391" s="1431"/>
      <c r="H391" s="172"/>
      <c r="I391" s="172"/>
      <c r="J391" s="172"/>
      <c r="K391" s="172"/>
      <c r="L391" s="174"/>
      <c r="M391" s="174"/>
      <c r="N391" s="175"/>
      <c r="O391" s="174"/>
      <c r="P391" s="173"/>
      <c r="Q391" s="173"/>
      <c r="R391" s="383"/>
      <c r="S391" s="383"/>
      <c r="T391" s="677"/>
      <c r="U391" s="677"/>
      <c r="V391" s="677"/>
      <c r="W391" s="677"/>
      <c r="X391" s="10" t="s">
        <v>49</v>
      </c>
      <c r="Y391" s="7"/>
      <c r="Z391" s="19"/>
      <c r="AA391" s="21"/>
      <c r="AB391" s="21"/>
      <c r="AC391" s="21">
        <v>20000</v>
      </c>
      <c r="AD391" s="21">
        <v>2734.0749999999998</v>
      </c>
      <c r="AE391" s="21"/>
      <c r="AF391" s="21"/>
      <c r="AG391" s="1203"/>
      <c r="AH391" s="445"/>
      <c r="AI391" s="1211">
        <f t="shared" si="87"/>
        <v>2734.0749999999998</v>
      </c>
      <c r="AJ391" s="1212">
        <f t="shared" si="88"/>
        <v>20000</v>
      </c>
      <c r="AK391" s="422">
        <f t="shared" si="89"/>
        <v>20000</v>
      </c>
      <c r="AL391" s="423"/>
      <c r="AO391" s="1414"/>
    </row>
    <row r="392" spans="1:41" x14ac:dyDescent="0.35">
      <c r="A392" s="1439"/>
      <c r="B392" s="1424"/>
      <c r="C392" s="1441"/>
      <c r="D392" s="1427"/>
      <c r="E392" s="1424"/>
      <c r="F392" s="1424"/>
      <c r="G392" s="1431"/>
      <c r="H392" s="383"/>
      <c r="I392" s="383"/>
      <c r="J392" s="172"/>
      <c r="K392" s="172"/>
      <c r="L392" s="172"/>
      <c r="M392" s="172"/>
      <c r="N392" s="173"/>
      <c r="O392" s="172"/>
      <c r="P392" s="173"/>
      <c r="Q392" s="173"/>
      <c r="R392" s="383"/>
      <c r="S392" s="383"/>
      <c r="T392" s="677"/>
      <c r="U392" s="677"/>
      <c r="V392" s="677"/>
      <c r="W392" s="677"/>
      <c r="X392" s="10" t="s">
        <v>50</v>
      </c>
      <c r="Y392" s="7"/>
      <c r="Z392" s="19"/>
      <c r="AA392" s="21"/>
      <c r="AB392" s="21"/>
      <c r="AC392" s="21"/>
      <c r="AD392" s="21">
        <v>2626.5</v>
      </c>
      <c r="AE392" s="21"/>
      <c r="AF392" s="21"/>
      <c r="AG392" s="21"/>
      <c r="AH392" s="445"/>
      <c r="AI392" s="1211">
        <f t="shared" si="87"/>
        <v>2626.5</v>
      </c>
      <c r="AJ392" s="1212">
        <f t="shared" si="88"/>
        <v>0</v>
      </c>
      <c r="AK392" s="422">
        <f t="shared" si="89"/>
        <v>0</v>
      </c>
      <c r="AL392" s="423"/>
      <c r="AO392" s="1414"/>
    </row>
    <row r="393" spans="1:41" x14ac:dyDescent="0.35">
      <c r="A393" s="1439"/>
      <c r="B393" s="1424"/>
      <c r="C393" s="1441"/>
      <c r="D393" s="1427"/>
      <c r="E393" s="1424"/>
      <c r="F393" s="1424"/>
      <c r="G393" s="1431"/>
      <c r="H393" s="383"/>
      <c r="I393" s="383"/>
      <c r="J393" s="172"/>
      <c r="K393" s="172"/>
      <c r="L393" s="174"/>
      <c r="M393" s="174"/>
      <c r="N393" s="175"/>
      <c r="O393" s="174"/>
      <c r="P393" s="173"/>
      <c r="Q393" s="173"/>
      <c r="R393" s="383"/>
      <c r="S393" s="383"/>
      <c r="T393" s="677"/>
      <c r="U393" s="677"/>
      <c r="V393" s="677"/>
      <c r="W393" s="677"/>
      <c r="X393" s="10" t="s">
        <v>51</v>
      </c>
      <c r="Y393" s="7"/>
      <c r="Z393" s="19"/>
      <c r="AA393" s="21"/>
      <c r="AB393" s="21"/>
      <c r="AC393" s="21">
        <v>6000</v>
      </c>
      <c r="AD393" s="21">
        <v>5730</v>
      </c>
      <c r="AE393" s="21">
        <v>2000</v>
      </c>
      <c r="AF393" s="21"/>
      <c r="AG393" s="22"/>
      <c r="AH393" s="445"/>
      <c r="AI393" s="1211">
        <f t="shared" si="87"/>
        <v>5730</v>
      </c>
      <c r="AJ393" s="1212">
        <f t="shared" si="88"/>
        <v>8000</v>
      </c>
      <c r="AK393" s="422">
        <f t="shared" si="89"/>
        <v>8000</v>
      </c>
      <c r="AL393" s="423"/>
      <c r="AO393" s="1414"/>
    </row>
    <row r="394" spans="1:41" x14ac:dyDescent="0.35">
      <c r="A394" s="1439"/>
      <c r="B394" s="1424"/>
      <c r="C394" s="1441"/>
      <c r="D394" s="1427"/>
      <c r="E394" s="1424"/>
      <c r="F394" s="1424"/>
      <c r="G394" s="1431"/>
      <c r="H394" s="383"/>
      <c r="I394" s="383"/>
      <c r="J394" s="172"/>
      <c r="K394" s="172"/>
      <c r="L394" s="172"/>
      <c r="M394" s="172"/>
      <c r="N394" s="173"/>
      <c r="O394" s="172"/>
      <c r="P394" s="173"/>
      <c r="Q394" s="173"/>
      <c r="R394" s="383"/>
      <c r="S394" s="383"/>
      <c r="T394" s="677"/>
      <c r="U394" s="677"/>
      <c r="V394" s="677"/>
      <c r="W394" s="677"/>
      <c r="X394" s="10" t="s">
        <v>52</v>
      </c>
      <c r="Y394" s="7"/>
      <c r="Z394" s="19"/>
      <c r="AA394" s="21"/>
      <c r="AB394" s="21"/>
      <c r="AC394" s="21"/>
      <c r="AD394" s="21"/>
      <c r="AE394" s="21"/>
      <c r="AF394" s="21"/>
      <c r="AG394" s="1203"/>
      <c r="AH394" s="445"/>
      <c r="AI394" s="1211">
        <f t="shared" si="87"/>
        <v>0</v>
      </c>
      <c r="AJ394" s="1212">
        <f t="shared" si="88"/>
        <v>0</v>
      </c>
      <c r="AK394" s="422">
        <f t="shared" si="89"/>
        <v>0</v>
      </c>
      <c r="AL394" s="423"/>
      <c r="AO394" s="1414"/>
    </row>
    <row r="395" spans="1:41" x14ac:dyDescent="0.35">
      <c r="A395" s="1439"/>
      <c r="B395" s="1425"/>
      <c r="C395" s="1441"/>
      <c r="D395" s="1427"/>
      <c r="E395" s="1424"/>
      <c r="F395" s="1424"/>
      <c r="G395" s="1432"/>
      <c r="H395" s="383"/>
      <c r="I395" s="383"/>
      <c r="J395" s="172"/>
      <c r="K395" s="172"/>
      <c r="L395" s="172"/>
      <c r="M395" s="172"/>
      <c r="N395" s="173"/>
      <c r="O395" s="172"/>
      <c r="P395" s="173"/>
      <c r="Q395" s="173"/>
      <c r="R395" s="383"/>
      <c r="S395" s="383"/>
      <c r="T395" s="677"/>
      <c r="U395" s="677"/>
      <c r="V395" s="677"/>
      <c r="W395" s="677"/>
      <c r="X395" s="10" t="s">
        <v>53</v>
      </c>
      <c r="Y395" s="7"/>
      <c r="Z395" s="19"/>
      <c r="AA395" s="21"/>
      <c r="AB395" s="21"/>
      <c r="AC395" s="21"/>
      <c r="AD395" s="22"/>
      <c r="AE395" s="22">
        <v>20000</v>
      </c>
      <c r="AF395" s="21"/>
      <c r="AG395" s="22"/>
      <c r="AH395" s="445"/>
      <c r="AI395" s="1211">
        <f t="shared" si="87"/>
        <v>0</v>
      </c>
      <c r="AJ395" s="1212">
        <f t="shared" si="88"/>
        <v>20000</v>
      </c>
      <c r="AK395" s="422">
        <f t="shared" si="89"/>
        <v>20000</v>
      </c>
      <c r="AL395" s="423"/>
      <c r="AO395" s="1414"/>
    </row>
    <row r="396" spans="1:41" x14ac:dyDescent="0.35">
      <c r="A396" s="1439"/>
      <c r="B396" s="1423" t="s">
        <v>166</v>
      </c>
      <c r="C396" s="1441"/>
      <c r="D396" s="1427"/>
      <c r="E396" s="1424"/>
      <c r="F396" s="1424"/>
      <c r="G396" s="1430" t="s">
        <v>9</v>
      </c>
      <c r="H396" s="175"/>
      <c r="I396" s="175"/>
      <c r="J396" s="174"/>
      <c r="K396" s="174"/>
      <c r="L396" s="174"/>
      <c r="M396" s="174"/>
      <c r="N396" s="174"/>
      <c r="O396" s="174"/>
      <c r="P396" s="175"/>
      <c r="Q396" s="175"/>
      <c r="R396" s="173"/>
      <c r="S396" s="173"/>
      <c r="T396" s="173"/>
      <c r="U396" s="173"/>
      <c r="V396" s="173"/>
      <c r="W396" s="173"/>
      <c r="X396" s="6" t="s">
        <v>47</v>
      </c>
      <c r="Y396" s="7"/>
      <c r="Z396" s="19"/>
      <c r="AA396" s="21">
        <v>14044</v>
      </c>
      <c r="AB396" s="21"/>
      <c r="AC396" s="21">
        <v>10000</v>
      </c>
      <c r="AD396" s="21">
        <v>17401</v>
      </c>
      <c r="AE396" s="21"/>
      <c r="AF396" s="21"/>
      <c r="AG396" s="21">
        <v>7000</v>
      </c>
      <c r="AH396" s="429"/>
      <c r="AI396" s="1211">
        <f t="shared" si="87"/>
        <v>17401</v>
      </c>
      <c r="AJ396" s="1212">
        <f t="shared" si="88"/>
        <v>31044</v>
      </c>
      <c r="AK396" s="422">
        <f t="shared" si="89"/>
        <v>31044</v>
      </c>
      <c r="AL396" s="423"/>
      <c r="AO396" s="1414"/>
    </row>
    <row r="397" spans="1:41" x14ac:dyDescent="0.35">
      <c r="A397" s="1439"/>
      <c r="B397" s="1424"/>
      <c r="C397" s="1441"/>
      <c r="D397" s="1427"/>
      <c r="E397" s="1424"/>
      <c r="F397" s="1424"/>
      <c r="G397" s="1431"/>
      <c r="H397" s="173"/>
      <c r="I397" s="173"/>
      <c r="J397" s="174"/>
      <c r="K397" s="174"/>
      <c r="L397" s="174"/>
      <c r="M397" s="174"/>
      <c r="N397" s="174"/>
      <c r="O397" s="174"/>
      <c r="P397" s="175"/>
      <c r="Q397" s="175"/>
      <c r="R397" s="173"/>
      <c r="S397" s="173"/>
      <c r="T397" s="103"/>
      <c r="U397" s="103"/>
      <c r="V397" s="103"/>
      <c r="W397" s="103"/>
      <c r="X397" s="10" t="s">
        <v>48</v>
      </c>
      <c r="Y397" s="7"/>
      <c r="Z397" s="19"/>
      <c r="AA397" s="21">
        <v>1366</v>
      </c>
      <c r="AB397" s="21"/>
      <c r="AC397" s="21">
        <v>8000</v>
      </c>
      <c r="AD397" s="21">
        <v>7056</v>
      </c>
      <c r="AE397" s="21">
        <v>3000</v>
      </c>
      <c r="AF397" s="21"/>
      <c r="AG397" s="1203"/>
      <c r="AH397" s="445"/>
      <c r="AI397" s="1211">
        <f t="shared" si="87"/>
        <v>7056</v>
      </c>
      <c r="AJ397" s="1212">
        <f t="shared" si="88"/>
        <v>12366</v>
      </c>
      <c r="AK397" s="422">
        <f t="shared" si="89"/>
        <v>12366</v>
      </c>
      <c r="AL397" s="423"/>
      <c r="AO397" s="1414"/>
    </row>
    <row r="398" spans="1:41" ht="26" x14ac:dyDescent="0.35">
      <c r="A398" s="1439"/>
      <c r="B398" s="1424"/>
      <c r="C398" s="1441"/>
      <c r="D398" s="1427"/>
      <c r="E398" s="1424"/>
      <c r="F398" s="1424"/>
      <c r="G398" s="1431"/>
      <c r="H398" s="173"/>
      <c r="I398" s="173"/>
      <c r="J398" s="172"/>
      <c r="K398" s="172"/>
      <c r="L398" s="172"/>
      <c r="M398" s="172"/>
      <c r="N398" s="172"/>
      <c r="O398" s="172"/>
      <c r="P398" s="173"/>
      <c r="Q398" s="173"/>
      <c r="R398" s="173"/>
      <c r="S398" s="173"/>
      <c r="T398" s="103"/>
      <c r="U398" s="103"/>
      <c r="V398" s="103"/>
      <c r="W398" s="103"/>
      <c r="X398" s="10" t="s">
        <v>49</v>
      </c>
      <c r="Y398" s="7"/>
      <c r="Z398" s="19"/>
      <c r="AA398" s="21"/>
      <c r="AB398" s="21"/>
      <c r="AC398" s="21"/>
      <c r="AD398" s="21"/>
      <c r="AE398" s="21"/>
      <c r="AF398" s="21"/>
      <c r="AG398" s="1203"/>
      <c r="AH398" s="445"/>
      <c r="AI398" s="1211">
        <f t="shared" si="87"/>
        <v>0</v>
      </c>
      <c r="AJ398" s="1212">
        <f t="shared" si="88"/>
        <v>0</v>
      </c>
      <c r="AK398" s="422">
        <f t="shared" si="89"/>
        <v>0</v>
      </c>
      <c r="AL398" s="423"/>
      <c r="AO398" s="1414"/>
    </row>
    <row r="399" spans="1:41" x14ac:dyDescent="0.35">
      <c r="A399" s="1439"/>
      <c r="B399" s="1424"/>
      <c r="C399" s="1441"/>
      <c r="D399" s="1427"/>
      <c r="E399" s="1424"/>
      <c r="F399" s="1424"/>
      <c r="G399" s="1431"/>
      <c r="H399" s="173"/>
      <c r="I399" s="173"/>
      <c r="J399" s="172"/>
      <c r="K399" s="172"/>
      <c r="L399" s="172"/>
      <c r="M399" s="172"/>
      <c r="N399" s="172"/>
      <c r="O399" s="172"/>
      <c r="P399" s="173"/>
      <c r="Q399" s="173"/>
      <c r="R399" s="173"/>
      <c r="S399" s="173"/>
      <c r="T399" s="103"/>
      <c r="U399" s="103"/>
      <c r="V399" s="103"/>
      <c r="W399" s="103"/>
      <c r="X399" s="10" t="s">
        <v>50</v>
      </c>
      <c r="Y399" s="7"/>
      <c r="Z399" s="19"/>
      <c r="AA399" s="21"/>
      <c r="AB399" s="21"/>
      <c r="AC399" s="21"/>
      <c r="AD399" s="21">
        <v>2626.5</v>
      </c>
      <c r="AE399" s="21"/>
      <c r="AF399" s="21"/>
      <c r="AG399" s="1203"/>
      <c r="AH399" s="445"/>
      <c r="AI399" s="1211">
        <f t="shared" si="87"/>
        <v>2626.5</v>
      </c>
      <c r="AJ399" s="1212">
        <f t="shared" si="88"/>
        <v>0</v>
      </c>
      <c r="AK399" s="422">
        <f t="shared" si="89"/>
        <v>0</v>
      </c>
      <c r="AL399" s="423"/>
      <c r="AO399" s="1414"/>
    </row>
    <row r="400" spans="1:41" x14ac:dyDescent="0.35">
      <c r="A400" s="1439"/>
      <c r="B400" s="1424"/>
      <c r="C400" s="1441"/>
      <c r="D400" s="1427"/>
      <c r="E400" s="1424"/>
      <c r="F400" s="1424"/>
      <c r="G400" s="1431"/>
      <c r="H400" s="175"/>
      <c r="I400" s="175"/>
      <c r="J400" s="174"/>
      <c r="K400" s="174"/>
      <c r="L400" s="174"/>
      <c r="M400" s="174"/>
      <c r="N400" s="174"/>
      <c r="O400" s="174"/>
      <c r="P400" s="175"/>
      <c r="Q400" s="173"/>
      <c r="R400" s="173"/>
      <c r="S400" s="173"/>
      <c r="T400" s="103"/>
      <c r="U400" s="103"/>
      <c r="V400" s="103"/>
      <c r="W400" s="103"/>
      <c r="X400" s="10" t="s">
        <v>51</v>
      </c>
      <c r="Y400" s="7"/>
      <c r="Z400" s="19"/>
      <c r="AA400" s="21">
        <v>12562</v>
      </c>
      <c r="AB400" s="21">
        <v>13343.26</v>
      </c>
      <c r="AC400" s="21">
        <v>7000</v>
      </c>
      <c r="AD400" s="21">
        <v>7944</v>
      </c>
      <c r="AE400" s="21"/>
      <c r="AF400" s="21"/>
      <c r="AG400" s="1203"/>
      <c r="AH400" s="445"/>
      <c r="AI400" s="1211">
        <f t="shared" si="87"/>
        <v>21287.260000000002</v>
      </c>
      <c r="AJ400" s="1212">
        <f t="shared" si="88"/>
        <v>19562</v>
      </c>
      <c r="AK400" s="422">
        <f t="shared" si="89"/>
        <v>19562</v>
      </c>
      <c r="AL400" s="423"/>
      <c r="AO400" s="1414"/>
    </row>
    <row r="401" spans="1:41" x14ac:dyDescent="0.35">
      <c r="A401" s="1439"/>
      <c r="B401" s="1424"/>
      <c r="C401" s="1441"/>
      <c r="D401" s="1427"/>
      <c r="E401" s="1424"/>
      <c r="F401" s="1424"/>
      <c r="G401" s="1431"/>
      <c r="H401" s="173"/>
      <c r="I401" s="173"/>
      <c r="J401" s="172"/>
      <c r="K401" s="172"/>
      <c r="L401" s="172"/>
      <c r="M401" s="172"/>
      <c r="N401" s="172"/>
      <c r="O401" s="172"/>
      <c r="P401" s="173"/>
      <c r="Q401" s="173"/>
      <c r="R401" s="173"/>
      <c r="S401" s="173"/>
      <c r="T401" s="103"/>
      <c r="U401" s="103"/>
      <c r="V401" s="103"/>
      <c r="W401" s="103"/>
      <c r="X401" s="10" t="s">
        <v>52</v>
      </c>
      <c r="Y401" s="7"/>
      <c r="Z401" s="19"/>
      <c r="AA401" s="19"/>
      <c r="AB401" s="19"/>
      <c r="AC401" s="19"/>
      <c r="AD401" s="19"/>
      <c r="AE401" s="19"/>
      <c r="AF401" s="19"/>
      <c r="AG401" s="1207"/>
      <c r="AH401" s="445"/>
      <c r="AI401" s="1211">
        <f t="shared" si="87"/>
        <v>0</v>
      </c>
      <c r="AJ401" s="1212">
        <f t="shared" si="88"/>
        <v>0</v>
      </c>
      <c r="AK401" s="422">
        <f t="shared" si="89"/>
        <v>0</v>
      </c>
      <c r="AL401" s="423"/>
      <c r="AO401" s="1414"/>
    </row>
    <row r="402" spans="1:41" x14ac:dyDescent="0.35">
      <c r="A402" s="1439"/>
      <c r="B402" s="1425"/>
      <c r="C402" s="1441"/>
      <c r="D402" s="1427"/>
      <c r="E402" s="1424"/>
      <c r="F402" s="1424"/>
      <c r="G402" s="1432"/>
      <c r="H402" s="175"/>
      <c r="I402" s="175"/>
      <c r="J402" s="174"/>
      <c r="K402" s="174"/>
      <c r="L402" s="174"/>
      <c r="M402" s="174"/>
      <c r="N402" s="174"/>
      <c r="O402" s="174"/>
      <c r="P402" s="175"/>
      <c r="Q402" s="175"/>
      <c r="R402" s="173"/>
      <c r="S402" s="173"/>
      <c r="T402" s="103"/>
      <c r="U402" s="103"/>
      <c r="V402" s="103"/>
      <c r="W402" s="103"/>
      <c r="X402" s="10" t="s">
        <v>53</v>
      </c>
      <c r="Y402" s="7"/>
      <c r="Z402" s="19"/>
      <c r="AA402" s="19">
        <v>5483</v>
      </c>
      <c r="AB402" s="19">
        <f>3920.78+543.098</f>
        <v>4463.8780000000006</v>
      </c>
      <c r="AC402" s="19">
        <v>4790</v>
      </c>
      <c r="AD402" s="19">
        <v>8010</v>
      </c>
      <c r="AE402" s="19">
        <v>19000</v>
      </c>
      <c r="AF402" s="19"/>
      <c r="AG402" s="20">
        <v>500</v>
      </c>
      <c r="AH402" s="445"/>
      <c r="AI402" s="1211">
        <f t="shared" si="87"/>
        <v>12473.878000000001</v>
      </c>
      <c r="AJ402" s="1212">
        <f t="shared" si="88"/>
        <v>29773</v>
      </c>
      <c r="AK402" s="422">
        <f t="shared" si="89"/>
        <v>29773</v>
      </c>
      <c r="AL402" s="423"/>
      <c r="AO402" s="1414"/>
    </row>
    <row r="403" spans="1:41" s="128" customFormat="1" x14ac:dyDescent="0.35">
      <c r="A403" s="1440"/>
      <c r="B403" s="131" t="s">
        <v>227</v>
      </c>
      <c r="C403" s="85"/>
      <c r="D403" s="85"/>
      <c r="E403" s="129"/>
      <c r="F403" s="129"/>
      <c r="G403" s="121"/>
      <c r="H403" s="107"/>
      <c r="I403" s="107"/>
      <c r="J403" s="107"/>
      <c r="K403" s="107"/>
      <c r="L403" s="108"/>
      <c r="M403" s="108"/>
      <c r="N403" s="108"/>
      <c r="O403" s="108"/>
      <c r="P403" s="107"/>
      <c r="Q403" s="107"/>
      <c r="R403" s="107"/>
      <c r="S403" s="107"/>
      <c r="T403" s="107"/>
      <c r="U403" s="107"/>
      <c r="V403" s="107"/>
      <c r="W403" s="107"/>
      <c r="X403" s="136"/>
      <c r="Y403" s="130"/>
      <c r="Z403" s="130"/>
      <c r="AA403" s="446">
        <f>SUM(AA382:AA402)</f>
        <v>36052</v>
      </c>
      <c r="AB403" s="446">
        <f>SUM(AB382:AB402)</f>
        <v>17807.137999999999</v>
      </c>
      <c r="AC403" s="446">
        <f>SUM(AC382:AC402)</f>
        <v>93290</v>
      </c>
      <c r="AD403" s="446">
        <f>SUM(AD382:AD402)</f>
        <v>105160.575</v>
      </c>
      <c r="AE403" s="446">
        <f>SUM(AE382:AE402)</f>
        <v>70000</v>
      </c>
      <c r="AF403" s="446">
        <f t="shared" ref="AF403:AH403" si="90">SUM(AF382:AF402)</f>
        <v>0</v>
      </c>
      <c r="AG403" s="446">
        <f t="shared" si="90"/>
        <v>8500</v>
      </c>
      <c r="AH403" s="446">
        <f t="shared" si="90"/>
        <v>0</v>
      </c>
      <c r="AI403" s="448">
        <f>SUM(AI382:AI402)</f>
        <v>122967.71299999999</v>
      </c>
      <c r="AJ403" s="448">
        <f>SUM(AJ382:AJ402)</f>
        <v>207842</v>
      </c>
      <c r="AK403" s="448">
        <f>SUM(AK382:AK402)</f>
        <v>207842</v>
      </c>
      <c r="AL403" s="447"/>
      <c r="AM403" s="1226">
        <v>267000</v>
      </c>
      <c r="AN403" s="1227">
        <f>AM403-AK403</f>
        <v>59158</v>
      </c>
      <c r="AO403" s="1414"/>
    </row>
    <row r="404" spans="1:41" ht="15.75" customHeight="1" x14ac:dyDescent="0.35">
      <c r="A404" s="1422" t="s">
        <v>126</v>
      </c>
      <c r="B404" s="1423" t="s">
        <v>127</v>
      </c>
      <c r="C404" s="1426" t="s">
        <v>173</v>
      </c>
      <c r="D404" s="1426" t="s">
        <v>178</v>
      </c>
      <c r="E404" s="1423" t="s">
        <v>197</v>
      </c>
      <c r="F404" s="1428" t="s">
        <v>198</v>
      </c>
      <c r="G404" s="1430" t="s">
        <v>9</v>
      </c>
      <c r="H404" s="172"/>
      <c r="I404" s="172"/>
      <c r="J404" s="172"/>
      <c r="K404" s="172"/>
      <c r="L404" s="172"/>
      <c r="M404" s="172"/>
      <c r="N404" s="172"/>
      <c r="O404" s="172"/>
      <c r="P404" s="175"/>
      <c r="Q404" s="175"/>
      <c r="R404" s="173"/>
      <c r="S404" s="173"/>
      <c r="T404" s="173"/>
      <c r="U404" s="173"/>
      <c r="V404" s="173"/>
      <c r="W404" s="173"/>
      <c r="X404" s="6" t="s">
        <v>47</v>
      </c>
      <c r="Y404" s="7"/>
      <c r="Z404" s="7"/>
      <c r="AA404" s="19"/>
      <c r="AB404" s="19"/>
      <c r="AC404" s="19">
        <v>0</v>
      </c>
      <c r="AD404" s="19">
        <v>0</v>
      </c>
      <c r="AE404" s="19"/>
      <c r="AF404" s="8"/>
      <c r="AG404" s="396">
        <v>6000</v>
      </c>
      <c r="AH404" s="429"/>
      <c r="AI404" s="1211">
        <f t="shared" si="87"/>
        <v>0</v>
      </c>
      <c r="AJ404" s="1212">
        <f t="shared" si="88"/>
        <v>6000</v>
      </c>
      <c r="AK404" s="422">
        <f t="shared" si="89"/>
        <v>6000</v>
      </c>
      <c r="AL404" s="423"/>
      <c r="AO404" s="1407" t="s">
        <v>288</v>
      </c>
    </row>
    <row r="405" spans="1:41" x14ac:dyDescent="0.35">
      <c r="A405" s="1422"/>
      <c r="B405" s="1424"/>
      <c r="C405" s="1427"/>
      <c r="D405" s="1427"/>
      <c r="E405" s="1424"/>
      <c r="F405" s="1429"/>
      <c r="G405" s="1431"/>
      <c r="H405" s="172"/>
      <c r="I405" s="172"/>
      <c r="J405" s="172"/>
      <c r="K405" s="172"/>
      <c r="L405" s="174"/>
      <c r="M405" s="174"/>
      <c r="N405" s="174"/>
      <c r="O405" s="174"/>
      <c r="P405" s="173"/>
      <c r="Q405" s="173"/>
      <c r="R405" s="173"/>
      <c r="S405" s="173"/>
      <c r="T405" s="103"/>
      <c r="U405" s="103"/>
      <c r="V405" s="103"/>
      <c r="W405" s="103"/>
      <c r="X405" s="10" t="s">
        <v>48</v>
      </c>
      <c r="Y405" s="7"/>
      <c r="Z405" s="7"/>
      <c r="AA405" s="19"/>
      <c r="AB405" s="19"/>
      <c r="AC405" s="396">
        <v>5000</v>
      </c>
      <c r="AD405" s="396">
        <v>1000</v>
      </c>
      <c r="AE405" s="396">
        <v>3000</v>
      </c>
      <c r="AF405" s="8"/>
      <c r="AG405" s="395"/>
      <c r="AH405" s="429"/>
      <c r="AI405" s="1211">
        <f t="shared" si="87"/>
        <v>1000</v>
      </c>
      <c r="AJ405" s="1212">
        <f t="shared" si="88"/>
        <v>8000</v>
      </c>
      <c r="AK405" s="422">
        <f t="shared" si="89"/>
        <v>8000</v>
      </c>
      <c r="AL405" s="423"/>
      <c r="AO405" s="1408"/>
    </row>
    <row r="406" spans="1:41" ht="26" x14ac:dyDescent="0.35">
      <c r="A406" s="1422"/>
      <c r="B406" s="1424"/>
      <c r="C406" s="1427"/>
      <c r="D406" s="1427"/>
      <c r="E406" s="1424"/>
      <c r="F406" s="1429"/>
      <c r="G406" s="1431"/>
      <c r="H406" s="172"/>
      <c r="I406" s="172"/>
      <c r="J406" s="172"/>
      <c r="K406" s="172"/>
      <c r="L406" s="172"/>
      <c r="M406" s="172"/>
      <c r="N406" s="172"/>
      <c r="O406" s="172"/>
      <c r="P406" s="173"/>
      <c r="Q406" s="173"/>
      <c r="R406" s="173"/>
      <c r="S406" s="173"/>
      <c r="T406" s="103"/>
      <c r="U406" s="103"/>
      <c r="V406" s="103"/>
      <c r="W406" s="103"/>
      <c r="X406" s="10" t="s">
        <v>49</v>
      </c>
      <c r="Y406" s="7"/>
      <c r="Z406" s="7"/>
      <c r="AA406" s="19"/>
      <c r="AB406" s="19"/>
      <c r="AC406" s="396"/>
      <c r="AD406" s="396"/>
      <c r="AE406" s="396"/>
      <c r="AF406" s="8"/>
      <c r="AG406" s="395"/>
      <c r="AH406" s="429"/>
      <c r="AI406" s="1211">
        <f t="shared" si="87"/>
        <v>0</v>
      </c>
      <c r="AJ406" s="1212">
        <f t="shared" si="88"/>
        <v>0</v>
      </c>
      <c r="AK406" s="422">
        <f t="shared" si="89"/>
        <v>0</v>
      </c>
      <c r="AL406" s="423"/>
      <c r="AO406" s="1408"/>
    </row>
    <row r="407" spans="1:41" x14ac:dyDescent="0.35">
      <c r="A407" s="1422"/>
      <c r="B407" s="1424"/>
      <c r="C407" s="1427"/>
      <c r="D407" s="1427"/>
      <c r="E407" s="1424"/>
      <c r="F407" s="1429"/>
      <c r="G407" s="1431"/>
      <c r="H407" s="172"/>
      <c r="I407" s="172"/>
      <c r="J407" s="172"/>
      <c r="K407" s="172"/>
      <c r="L407" s="172"/>
      <c r="M407" s="172"/>
      <c r="N407" s="172"/>
      <c r="O407" s="172"/>
      <c r="P407" s="173"/>
      <c r="Q407" s="173"/>
      <c r="R407" s="173"/>
      <c r="S407" s="173"/>
      <c r="T407" s="103"/>
      <c r="U407" s="103"/>
      <c r="V407" s="103"/>
      <c r="W407" s="103"/>
      <c r="X407" s="10" t="s">
        <v>50</v>
      </c>
      <c r="Y407" s="7"/>
      <c r="Z407" s="7"/>
      <c r="AA407" s="19"/>
      <c r="AB407" s="19"/>
      <c r="AC407" s="396"/>
      <c r="AD407" s="1234">
        <v>2627</v>
      </c>
      <c r="AE407" s="396"/>
      <c r="AF407" s="1207"/>
      <c r="AG407" s="1235"/>
      <c r="AH407" s="402"/>
      <c r="AI407" s="1211">
        <f t="shared" si="87"/>
        <v>2627</v>
      </c>
      <c r="AJ407" s="1212">
        <f t="shared" si="88"/>
        <v>0</v>
      </c>
      <c r="AK407" s="422">
        <f t="shared" si="89"/>
        <v>0</v>
      </c>
      <c r="AL407" s="423"/>
      <c r="AO407" s="1408"/>
    </row>
    <row r="408" spans="1:41" x14ac:dyDescent="0.35">
      <c r="A408" s="1422"/>
      <c r="B408" s="1424"/>
      <c r="C408" s="1427"/>
      <c r="D408" s="1427"/>
      <c r="E408" s="1424"/>
      <c r="F408" s="1429"/>
      <c r="G408" s="1431"/>
      <c r="H408" s="172"/>
      <c r="I408" s="172"/>
      <c r="J408" s="172"/>
      <c r="K408" s="172"/>
      <c r="L408" s="172"/>
      <c r="M408" s="172"/>
      <c r="N408" s="172"/>
      <c r="O408" s="172"/>
      <c r="P408" s="173"/>
      <c r="Q408" s="173"/>
      <c r="R408" s="173"/>
      <c r="S408" s="173"/>
      <c r="T408" s="103"/>
      <c r="U408" s="103"/>
      <c r="V408" s="103"/>
      <c r="W408" s="103"/>
      <c r="X408" s="10" t="s">
        <v>51</v>
      </c>
      <c r="Y408" s="7"/>
      <c r="Z408" s="7"/>
      <c r="AA408" s="19"/>
      <c r="AB408" s="19"/>
      <c r="AC408" s="396"/>
      <c r="AD408" s="396"/>
      <c r="AE408" s="396">
        <v>3000</v>
      </c>
      <c r="AF408" s="1207"/>
      <c r="AG408" s="1235"/>
      <c r="AH408" s="402"/>
      <c r="AI408" s="1211">
        <f t="shared" si="87"/>
        <v>0</v>
      </c>
      <c r="AJ408" s="1212">
        <f t="shared" si="88"/>
        <v>3000</v>
      </c>
      <c r="AK408" s="422">
        <f t="shared" si="89"/>
        <v>3000</v>
      </c>
      <c r="AL408" s="423"/>
      <c r="AO408" s="1408"/>
    </row>
    <row r="409" spans="1:41" x14ac:dyDescent="0.35">
      <c r="A409" s="1422"/>
      <c r="B409" s="1424"/>
      <c r="C409" s="1427"/>
      <c r="D409" s="1427"/>
      <c r="E409" s="1424"/>
      <c r="F409" s="1429"/>
      <c r="G409" s="1431"/>
      <c r="H409" s="172"/>
      <c r="I409" s="172"/>
      <c r="J409" s="172"/>
      <c r="K409" s="172"/>
      <c r="L409" s="174"/>
      <c r="M409" s="174"/>
      <c r="N409" s="174"/>
      <c r="O409" s="174"/>
      <c r="P409" s="173"/>
      <c r="Q409" s="173"/>
      <c r="R409" s="173"/>
      <c r="S409" s="173"/>
      <c r="T409" s="103"/>
      <c r="U409" s="103"/>
      <c r="V409" s="103"/>
      <c r="W409" s="103"/>
      <c r="X409" s="10" t="s">
        <v>52</v>
      </c>
      <c r="Y409" s="7"/>
      <c r="Z409" s="7"/>
      <c r="AA409" s="19"/>
      <c r="AB409" s="19"/>
      <c r="AC409" s="396">
        <v>15000</v>
      </c>
      <c r="AD409" s="396"/>
      <c r="AE409" s="396"/>
      <c r="AF409" s="1207"/>
      <c r="AG409" s="1235"/>
      <c r="AH409" s="402"/>
      <c r="AI409" s="1211">
        <f t="shared" si="87"/>
        <v>0</v>
      </c>
      <c r="AJ409" s="1212">
        <f t="shared" si="88"/>
        <v>15000</v>
      </c>
      <c r="AK409" s="422">
        <f t="shared" si="89"/>
        <v>15000</v>
      </c>
      <c r="AL409" s="423"/>
      <c r="AO409" s="1408"/>
    </row>
    <row r="410" spans="1:41" x14ac:dyDescent="0.35">
      <c r="A410" s="1422"/>
      <c r="B410" s="1425"/>
      <c r="C410" s="1427"/>
      <c r="D410" s="1427"/>
      <c r="E410" s="1424"/>
      <c r="F410" s="1429"/>
      <c r="G410" s="1432"/>
      <c r="H410" s="172"/>
      <c r="I410" s="172"/>
      <c r="J410" s="172"/>
      <c r="K410" s="172"/>
      <c r="L410" s="172"/>
      <c r="M410" s="172"/>
      <c r="N410" s="172"/>
      <c r="O410" s="172"/>
      <c r="P410" s="173"/>
      <c r="Q410" s="173"/>
      <c r="R410" s="173"/>
      <c r="S410" s="173"/>
      <c r="T410" s="103"/>
      <c r="U410" s="103"/>
      <c r="V410" s="103"/>
      <c r="W410" s="103"/>
      <c r="X410" s="10" t="s">
        <v>53</v>
      </c>
      <c r="Y410" s="7"/>
      <c r="Z410" s="7"/>
      <c r="AA410" s="19"/>
      <c r="AB410" s="19"/>
      <c r="AC410" s="19"/>
      <c r="AD410" s="19"/>
      <c r="AE410" s="396">
        <v>10000</v>
      </c>
      <c r="AF410" s="1207"/>
      <c r="AG410" s="1235"/>
      <c r="AH410" s="402"/>
      <c r="AI410" s="1211">
        <f t="shared" si="87"/>
        <v>0</v>
      </c>
      <c r="AJ410" s="1212">
        <f t="shared" si="88"/>
        <v>10000</v>
      </c>
      <c r="AK410" s="422">
        <f t="shared" si="89"/>
        <v>10000</v>
      </c>
      <c r="AL410" s="423"/>
      <c r="AO410" s="1408"/>
    </row>
    <row r="411" spans="1:41" ht="15.75" customHeight="1" x14ac:dyDescent="0.35">
      <c r="A411" s="1422"/>
      <c r="B411" s="1423" t="s">
        <v>128</v>
      </c>
      <c r="C411" s="1427"/>
      <c r="D411" s="1427"/>
      <c r="E411" s="1424"/>
      <c r="F411" s="1429"/>
      <c r="G411" s="1430" t="s">
        <v>9</v>
      </c>
      <c r="H411" s="172"/>
      <c r="I411" s="172"/>
      <c r="J411" s="172"/>
      <c r="K411" s="172"/>
      <c r="L411" s="174"/>
      <c r="M411" s="174"/>
      <c r="N411" s="174"/>
      <c r="O411" s="174"/>
      <c r="P411" s="173"/>
      <c r="Q411" s="173"/>
      <c r="R411" s="173"/>
      <c r="S411" s="173"/>
      <c r="T411" s="173"/>
      <c r="U411" s="173"/>
      <c r="V411" s="173"/>
      <c r="W411" s="173"/>
      <c r="X411" s="6" t="s">
        <v>47</v>
      </c>
      <c r="Y411" s="7"/>
      <c r="Z411" s="7"/>
      <c r="AA411" s="19"/>
      <c r="AB411" s="19"/>
      <c r="AC411" s="396">
        <v>10000</v>
      </c>
      <c r="AD411" s="396">
        <f>10000+7401</f>
        <v>17401</v>
      </c>
      <c r="AE411" s="396"/>
      <c r="AF411" s="8"/>
      <c r="AG411" s="396"/>
      <c r="AH411" s="429"/>
      <c r="AI411" s="1211">
        <f t="shared" si="87"/>
        <v>17401</v>
      </c>
      <c r="AJ411" s="1212">
        <f t="shared" si="88"/>
        <v>10000</v>
      </c>
      <c r="AK411" s="422">
        <f t="shared" si="89"/>
        <v>10000</v>
      </c>
      <c r="AL411" s="423"/>
      <c r="AO411" s="1408"/>
    </row>
    <row r="412" spans="1:41" x14ac:dyDescent="0.35">
      <c r="A412" s="1422"/>
      <c r="B412" s="1424"/>
      <c r="C412" s="1427"/>
      <c r="D412" s="1427"/>
      <c r="E412" s="1424"/>
      <c r="F412" s="1429"/>
      <c r="G412" s="1431"/>
      <c r="H412" s="172"/>
      <c r="I412" s="172"/>
      <c r="J412" s="172"/>
      <c r="K412" s="172"/>
      <c r="L412" s="172"/>
      <c r="M412" s="172"/>
      <c r="N412" s="172"/>
      <c r="O412" s="172"/>
      <c r="P412" s="175"/>
      <c r="Q412" s="173"/>
      <c r="R412" s="173"/>
      <c r="S412" s="173"/>
      <c r="T412" s="103"/>
      <c r="U412" s="103"/>
      <c r="V412" s="103"/>
      <c r="W412" s="103"/>
      <c r="X412" s="10" t="s">
        <v>48</v>
      </c>
      <c r="Y412" s="7"/>
      <c r="Z412" s="7"/>
      <c r="AA412" s="19"/>
      <c r="AB412" s="19"/>
      <c r="AC412" s="396">
        <v>0</v>
      </c>
      <c r="AD412" s="396">
        <v>0</v>
      </c>
      <c r="AE412" s="396">
        <v>7000</v>
      </c>
      <c r="AF412" s="1207"/>
      <c r="AG412" s="1235"/>
      <c r="AH412" s="402"/>
      <c r="AI412" s="1211">
        <f t="shared" si="87"/>
        <v>0</v>
      </c>
      <c r="AJ412" s="1212">
        <f t="shared" si="88"/>
        <v>7000</v>
      </c>
      <c r="AK412" s="422">
        <f t="shared" si="89"/>
        <v>7000</v>
      </c>
      <c r="AL412" s="423"/>
      <c r="AO412" s="1408"/>
    </row>
    <row r="413" spans="1:41" ht="26" x14ac:dyDescent="0.35">
      <c r="A413" s="1422"/>
      <c r="B413" s="1424"/>
      <c r="C413" s="1427"/>
      <c r="D413" s="1427"/>
      <c r="E413" s="1424"/>
      <c r="F413" s="1429"/>
      <c r="G413" s="1431"/>
      <c r="H413" s="172"/>
      <c r="I413" s="172"/>
      <c r="J413" s="174"/>
      <c r="K413" s="174"/>
      <c r="L413" s="174"/>
      <c r="M413" s="174"/>
      <c r="N413" s="174"/>
      <c r="O413" s="174"/>
      <c r="P413" s="175"/>
      <c r="Q413" s="173"/>
      <c r="R413" s="173"/>
      <c r="S413" s="173"/>
      <c r="T413" s="103"/>
      <c r="U413" s="103"/>
      <c r="V413" s="103"/>
      <c r="W413" s="103"/>
      <c r="X413" s="10" t="s">
        <v>49</v>
      </c>
      <c r="Y413" s="7"/>
      <c r="Z413" s="7"/>
      <c r="AA413" s="19">
        <v>1402</v>
      </c>
      <c r="AB413" s="19">
        <f>15322.91</f>
        <v>15322.91</v>
      </c>
      <c r="AC413" s="396">
        <v>8500</v>
      </c>
      <c r="AD413" s="396"/>
      <c r="AE413" s="396">
        <v>10000</v>
      </c>
      <c r="AF413" s="1207"/>
      <c r="AG413" s="1235"/>
      <c r="AH413" s="402"/>
      <c r="AI413" s="1211">
        <f t="shared" si="87"/>
        <v>15322.91</v>
      </c>
      <c r="AJ413" s="1212">
        <f t="shared" si="88"/>
        <v>19902</v>
      </c>
      <c r="AK413" s="422">
        <f t="shared" si="89"/>
        <v>19902</v>
      </c>
      <c r="AL413" s="423"/>
      <c r="AO413" s="1408"/>
    </row>
    <row r="414" spans="1:41" x14ac:dyDescent="0.35">
      <c r="A414" s="1422"/>
      <c r="B414" s="1424"/>
      <c r="C414" s="1427"/>
      <c r="D414" s="1427"/>
      <c r="E414" s="1424"/>
      <c r="F414" s="1429"/>
      <c r="G414" s="1431"/>
      <c r="H414" s="172"/>
      <c r="I414" s="172"/>
      <c r="J414" s="172"/>
      <c r="K414" s="172"/>
      <c r="L414" s="172"/>
      <c r="M414" s="172"/>
      <c r="N414" s="172"/>
      <c r="O414" s="172"/>
      <c r="P414" s="173"/>
      <c r="Q414" s="173"/>
      <c r="R414" s="173"/>
      <c r="S414" s="173"/>
      <c r="T414" s="103"/>
      <c r="U414" s="103"/>
      <c r="V414" s="103"/>
      <c r="W414" s="103"/>
      <c r="X414" s="10" t="s">
        <v>50</v>
      </c>
      <c r="Y414" s="7"/>
      <c r="Z414" s="7"/>
      <c r="AA414" s="19"/>
      <c r="AB414" s="19"/>
      <c r="AC414" s="396"/>
      <c r="AD414" s="407">
        <v>2626.5</v>
      </c>
      <c r="AE414" s="396"/>
      <c r="AF414" s="1207"/>
      <c r="AG414" s="1235"/>
      <c r="AH414" s="402"/>
      <c r="AI414" s="1211">
        <f t="shared" si="87"/>
        <v>2626.5</v>
      </c>
      <c r="AJ414" s="1212">
        <f t="shared" si="88"/>
        <v>0</v>
      </c>
      <c r="AK414" s="422">
        <f t="shared" si="89"/>
        <v>0</v>
      </c>
      <c r="AL414" s="423"/>
      <c r="AO414" s="1408"/>
    </row>
    <row r="415" spans="1:41" x14ac:dyDescent="0.35">
      <c r="A415" s="1422"/>
      <c r="B415" s="1424"/>
      <c r="C415" s="1427"/>
      <c r="D415" s="1427"/>
      <c r="E415" s="1424"/>
      <c r="F415" s="1429"/>
      <c r="G415" s="1431"/>
      <c r="H415" s="172"/>
      <c r="I415" s="172"/>
      <c r="J415" s="174"/>
      <c r="K415" s="174"/>
      <c r="L415" s="174"/>
      <c r="M415" s="174"/>
      <c r="N415" s="174"/>
      <c r="O415" s="174"/>
      <c r="P415" s="175"/>
      <c r="Q415" s="175"/>
      <c r="R415" s="173"/>
      <c r="S415" s="173"/>
      <c r="T415" s="103"/>
      <c r="U415" s="103"/>
      <c r="V415" s="103"/>
      <c r="W415" s="103"/>
      <c r="X415" s="10" t="s">
        <v>51</v>
      </c>
      <c r="Y415" s="7"/>
      <c r="Z415" s="7"/>
      <c r="AA415" s="19"/>
      <c r="AB415" s="19"/>
      <c r="AC415" s="396">
        <v>10000</v>
      </c>
      <c r="AD415" s="396">
        <v>10000</v>
      </c>
      <c r="AE415" s="396"/>
      <c r="AF415" s="1207"/>
      <c r="AG415" s="396">
        <v>1450</v>
      </c>
      <c r="AH415" s="402"/>
      <c r="AI415" s="1211">
        <f t="shared" si="87"/>
        <v>10000</v>
      </c>
      <c r="AJ415" s="1212">
        <f t="shared" si="88"/>
        <v>11450</v>
      </c>
      <c r="AK415" s="422">
        <f t="shared" si="89"/>
        <v>11450</v>
      </c>
      <c r="AL415" s="423"/>
      <c r="AO415" s="1408"/>
    </row>
    <row r="416" spans="1:41" x14ac:dyDescent="0.35">
      <c r="A416" s="1422"/>
      <c r="B416" s="1424"/>
      <c r="C416" s="1427"/>
      <c r="D416" s="1427"/>
      <c r="E416" s="1424"/>
      <c r="F416" s="1429"/>
      <c r="G416" s="1431"/>
      <c r="H416" s="172"/>
      <c r="I416" s="172"/>
      <c r="J416" s="172"/>
      <c r="K416" s="172"/>
      <c r="L416" s="174"/>
      <c r="M416" s="174"/>
      <c r="N416" s="174"/>
      <c r="O416" s="172"/>
      <c r="P416" s="175"/>
      <c r="Q416" s="173"/>
      <c r="R416" s="173"/>
      <c r="S416" s="173"/>
      <c r="T416" s="103"/>
      <c r="U416" s="103"/>
      <c r="V416" s="103"/>
      <c r="W416" s="103"/>
      <c r="X416" s="10" t="s">
        <v>52</v>
      </c>
      <c r="Y416" s="7"/>
      <c r="Z416" s="7"/>
      <c r="AA416" s="19"/>
      <c r="AB416" s="19"/>
      <c r="AC416" s="396">
        <v>15000</v>
      </c>
      <c r="AD416" s="396">
        <v>0</v>
      </c>
      <c r="AE416" s="396"/>
      <c r="AF416" s="1207"/>
      <c r="AG416" s="1207"/>
      <c r="AH416" s="402"/>
      <c r="AI416" s="1211">
        <f t="shared" si="87"/>
        <v>0</v>
      </c>
      <c r="AJ416" s="1212">
        <f t="shared" si="88"/>
        <v>15000</v>
      </c>
      <c r="AK416" s="422">
        <f t="shared" si="89"/>
        <v>15000</v>
      </c>
      <c r="AL416" s="423"/>
      <c r="AO416" s="1408"/>
    </row>
    <row r="417" spans="1:41" x14ac:dyDescent="0.35">
      <c r="A417" s="1422"/>
      <c r="B417" s="1425"/>
      <c r="C417" s="1427"/>
      <c r="D417" s="1427"/>
      <c r="E417" s="1424"/>
      <c r="F417" s="1429"/>
      <c r="G417" s="1432"/>
      <c r="H417" s="172"/>
      <c r="I417" s="172"/>
      <c r="J417" s="172"/>
      <c r="K417" s="172"/>
      <c r="L417" s="172"/>
      <c r="M417" s="172"/>
      <c r="N417" s="172"/>
      <c r="O417" s="172"/>
      <c r="P417" s="173"/>
      <c r="Q417" s="173"/>
      <c r="R417" s="173"/>
      <c r="S417" s="173"/>
      <c r="T417" s="103"/>
      <c r="U417" s="103"/>
      <c r="V417" s="103"/>
      <c r="W417" s="103"/>
      <c r="X417" s="10" t="s">
        <v>53</v>
      </c>
      <c r="Y417" s="7"/>
      <c r="Z417" s="7"/>
      <c r="AA417" s="19"/>
      <c r="AB417" s="19"/>
      <c r="AC417" s="396"/>
      <c r="AD417" s="396"/>
      <c r="AE417" s="396"/>
      <c r="AF417" s="1207"/>
      <c r="AG417" s="1207"/>
      <c r="AH417" s="402"/>
      <c r="AI417" s="1211">
        <f t="shared" si="87"/>
        <v>0</v>
      </c>
      <c r="AJ417" s="1212">
        <f t="shared" si="88"/>
        <v>0</v>
      </c>
      <c r="AK417" s="422">
        <f t="shared" si="89"/>
        <v>0</v>
      </c>
      <c r="AL417" s="423"/>
      <c r="AO417" s="1408"/>
    </row>
    <row r="418" spans="1:41" x14ac:dyDescent="0.35">
      <c r="A418" s="1422"/>
      <c r="B418" s="1423" t="s">
        <v>129</v>
      </c>
      <c r="C418" s="1427"/>
      <c r="D418" s="1427"/>
      <c r="E418" s="1424"/>
      <c r="F418" s="1429"/>
      <c r="G418" s="1430" t="s">
        <v>9</v>
      </c>
      <c r="H418" s="172"/>
      <c r="I418" s="172"/>
      <c r="J418" s="172"/>
      <c r="K418" s="172"/>
      <c r="L418" s="174"/>
      <c r="M418" s="174"/>
      <c r="N418" s="174"/>
      <c r="O418" s="172"/>
      <c r="P418" s="175"/>
      <c r="Q418" s="175"/>
      <c r="R418" s="173"/>
      <c r="S418" s="173"/>
      <c r="T418" s="173"/>
      <c r="U418" s="173"/>
      <c r="V418" s="173"/>
      <c r="W418" s="173"/>
      <c r="X418" s="6" t="s">
        <v>47</v>
      </c>
      <c r="Y418" s="7"/>
      <c r="Z418" s="7"/>
      <c r="AA418" s="19"/>
      <c r="AB418" s="19"/>
      <c r="AC418" s="396">
        <v>10000</v>
      </c>
      <c r="AD418" s="396">
        <f>10000+7401</f>
        <v>17401</v>
      </c>
      <c r="AE418" s="396"/>
      <c r="AF418" s="8"/>
      <c r="AG418" s="8"/>
      <c r="AH418" s="429"/>
      <c r="AI418" s="1211">
        <f t="shared" si="87"/>
        <v>17401</v>
      </c>
      <c r="AJ418" s="1212">
        <f t="shared" si="88"/>
        <v>10000</v>
      </c>
      <c r="AK418" s="422">
        <f t="shared" si="89"/>
        <v>10000</v>
      </c>
      <c r="AL418" s="423"/>
      <c r="AO418" s="1408"/>
    </row>
    <row r="419" spans="1:41" x14ac:dyDescent="0.35">
      <c r="A419" s="1422"/>
      <c r="B419" s="1424"/>
      <c r="C419" s="1427"/>
      <c r="D419" s="1427"/>
      <c r="E419" s="1424"/>
      <c r="F419" s="1429"/>
      <c r="G419" s="1431"/>
      <c r="H419" s="172"/>
      <c r="I419" s="172"/>
      <c r="J419" s="172"/>
      <c r="K419" s="172"/>
      <c r="L419" s="174"/>
      <c r="M419" s="174"/>
      <c r="N419" s="172"/>
      <c r="O419" s="172"/>
      <c r="P419" s="173"/>
      <c r="Q419" s="173"/>
      <c r="R419" s="173"/>
      <c r="S419" s="173"/>
      <c r="T419" s="103"/>
      <c r="U419" s="103"/>
      <c r="V419" s="103"/>
      <c r="W419" s="103"/>
      <c r="X419" s="10" t="s">
        <v>48</v>
      </c>
      <c r="Y419" s="7"/>
      <c r="Z419" s="7"/>
      <c r="AA419" s="19"/>
      <c r="AB419" s="19"/>
      <c r="AC419" s="396">
        <v>5000</v>
      </c>
      <c r="AD419" s="396">
        <v>1000</v>
      </c>
      <c r="AE419" s="396">
        <v>1000</v>
      </c>
      <c r="AF419" s="8"/>
      <c r="AG419" s="8"/>
      <c r="AH419" s="429"/>
      <c r="AI419" s="1211">
        <f t="shared" si="87"/>
        <v>1000</v>
      </c>
      <c r="AJ419" s="1212">
        <f t="shared" si="88"/>
        <v>6000</v>
      </c>
      <c r="AK419" s="422">
        <f t="shared" si="89"/>
        <v>6000</v>
      </c>
      <c r="AL419" s="423"/>
      <c r="AO419" s="1408"/>
    </row>
    <row r="420" spans="1:41" ht="26" x14ac:dyDescent="0.35">
      <c r="A420" s="1422"/>
      <c r="B420" s="1424"/>
      <c r="C420" s="1427"/>
      <c r="D420" s="1427"/>
      <c r="E420" s="1424"/>
      <c r="F420" s="1429"/>
      <c r="G420" s="1431"/>
      <c r="H420" s="172"/>
      <c r="I420" s="172"/>
      <c r="J420" s="172"/>
      <c r="K420" s="172"/>
      <c r="L420" s="172"/>
      <c r="M420" s="172"/>
      <c r="N420" s="172"/>
      <c r="O420" s="172"/>
      <c r="P420" s="173"/>
      <c r="Q420" s="173"/>
      <c r="R420" s="173"/>
      <c r="S420" s="173"/>
      <c r="T420" s="103"/>
      <c r="U420" s="103"/>
      <c r="V420" s="103"/>
      <c r="W420" s="103"/>
      <c r="X420" s="10" t="s">
        <v>49</v>
      </c>
      <c r="Y420" s="7"/>
      <c r="Z420" s="7"/>
      <c r="AA420" s="19"/>
      <c r="AB420" s="19"/>
      <c r="AC420" s="396"/>
      <c r="AD420" s="396"/>
      <c r="AE420" s="396"/>
      <c r="AF420" s="8"/>
      <c r="AG420" s="8"/>
      <c r="AH420" s="429"/>
      <c r="AI420" s="1211">
        <f t="shared" si="87"/>
        <v>0</v>
      </c>
      <c r="AJ420" s="1212">
        <f t="shared" si="88"/>
        <v>0</v>
      </c>
      <c r="AK420" s="422">
        <f t="shared" si="89"/>
        <v>0</v>
      </c>
      <c r="AL420" s="423"/>
      <c r="AO420" s="1408"/>
    </row>
    <row r="421" spans="1:41" x14ac:dyDescent="0.35">
      <c r="A421" s="1422"/>
      <c r="B421" s="1424"/>
      <c r="C421" s="1427"/>
      <c r="D421" s="1427"/>
      <c r="E421" s="1424"/>
      <c r="F421" s="1429"/>
      <c r="G421" s="1431"/>
      <c r="H421" s="172"/>
      <c r="I421" s="172"/>
      <c r="J421" s="172"/>
      <c r="K421" s="172"/>
      <c r="L421" s="172"/>
      <c r="M421" s="172"/>
      <c r="N421" s="172"/>
      <c r="O421" s="172"/>
      <c r="P421" s="173"/>
      <c r="Q421" s="173"/>
      <c r="R421" s="173"/>
      <c r="S421" s="173"/>
      <c r="T421" s="103"/>
      <c r="U421" s="103"/>
      <c r="V421" s="103"/>
      <c r="W421" s="103"/>
      <c r="X421" s="10" t="s">
        <v>50</v>
      </c>
      <c r="Y421" s="7"/>
      <c r="Z421" s="7"/>
      <c r="AA421" s="19"/>
      <c r="AB421" s="19"/>
      <c r="AC421" s="396"/>
      <c r="AD421" s="1234">
        <v>2626.5</v>
      </c>
      <c r="AE421" s="396"/>
      <c r="AF421" s="1207"/>
      <c r="AG421" s="1207"/>
      <c r="AH421" s="402"/>
      <c r="AI421" s="1211">
        <f t="shared" si="87"/>
        <v>2626.5</v>
      </c>
      <c r="AJ421" s="1212">
        <f t="shared" si="88"/>
        <v>0</v>
      </c>
      <c r="AK421" s="422">
        <f t="shared" si="89"/>
        <v>0</v>
      </c>
      <c r="AL421" s="423"/>
      <c r="AO421" s="1408"/>
    </row>
    <row r="422" spans="1:41" x14ac:dyDescent="0.35">
      <c r="A422" s="1422"/>
      <c r="B422" s="1424"/>
      <c r="C422" s="1427"/>
      <c r="D422" s="1427"/>
      <c r="E422" s="1424"/>
      <c r="F422" s="1429"/>
      <c r="G422" s="1431"/>
      <c r="H422" s="172"/>
      <c r="I422" s="172"/>
      <c r="J422" s="172"/>
      <c r="K422" s="172"/>
      <c r="L422" s="174"/>
      <c r="M422" s="174"/>
      <c r="N422" s="172"/>
      <c r="O422" s="172"/>
      <c r="P422" s="175"/>
      <c r="Q422" s="175"/>
      <c r="R422" s="173"/>
      <c r="S422" s="173"/>
      <c r="T422" s="103"/>
      <c r="U422" s="103"/>
      <c r="V422" s="103"/>
      <c r="W422" s="103"/>
      <c r="X422" s="10" t="s">
        <v>51</v>
      </c>
      <c r="Y422" s="7"/>
      <c r="Z422" s="7"/>
      <c r="AA422" s="19"/>
      <c r="AB422" s="19"/>
      <c r="AC422" s="396">
        <v>7000</v>
      </c>
      <c r="AD422" s="396">
        <v>7000</v>
      </c>
      <c r="AE422" s="396"/>
      <c r="AF422" s="1207"/>
      <c r="AG422" s="1207"/>
      <c r="AH422" s="402"/>
      <c r="AI422" s="1211">
        <f t="shared" si="87"/>
        <v>7000</v>
      </c>
      <c r="AJ422" s="1212">
        <f t="shared" si="88"/>
        <v>7000</v>
      </c>
      <c r="AK422" s="422">
        <f t="shared" si="89"/>
        <v>7000</v>
      </c>
      <c r="AL422" s="423"/>
      <c r="AO422" s="1408"/>
    </row>
    <row r="423" spans="1:41" x14ac:dyDescent="0.35">
      <c r="A423" s="1422"/>
      <c r="B423" s="1424"/>
      <c r="C423" s="1427"/>
      <c r="D423" s="1427"/>
      <c r="E423" s="1424"/>
      <c r="F423" s="1429"/>
      <c r="G423" s="1431"/>
      <c r="H423" s="172"/>
      <c r="I423" s="172"/>
      <c r="J423" s="172"/>
      <c r="K423" s="172"/>
      <c r="L423" s="172"/>
      <c r="M423" s="172"/>
      <c r="N423" s="172"/>
      <c r="O423" s="172"/>
      <c r="P423" s="173"/>
      <c r="Q423" s="173"/>
      <c r="R423" s="173"/>
      <c r="S423" s="173"/>
      <c r="T423" s="103"/>
      <c r="U423" s="103"/>
      <c r="V423" s="103"/>
      <c r="W423" s="103"/>
      <c r="X423" s="10" t="s">
        <v>52</v>
      </c>
      <c r="Y423" s="7"/>
      <c r="Z423" s="7"/>
      <c r="AA423" s="19"/>
      <c r="AB423" s="19"/>
      <c r="AC423" s="396"/>
      <c r="AD423" s="396"/>
      <c r="AE423" s="396"/>
      <c r="AF423" s="1207"/>
      <c r="AG423" s="1207"/>
      <c r="AH423" s="402"/>
      <c r="AI423" s="1211">
        <f t="shared" si="87"/>
        <v>0</v>
      </c>
      <c r="AJ423" s="1212">
        <f t="shared" si="88"/>
        <v>0</v>
      </c>
      <c r="AK423" s="422">
        <f t="shared" si="89"/>
        <v>0</v>
      </c>
      <c r="AL423" s="423"/>
      <c r="AO423" s="1408"/>
    </row>
    <row r="424" spans="1:41" x14ac:dyDescent="0.35">
      <c r="A424" s="1422"/>
      <c r="B424" s="1425"/>
      <c r="C424" s="1427"/>
      <c r="D424" s="1427"/>
      <c r="E424" s="1424"/>
      <c r="F424" s="1429"/>
      <c r="G424" s="1432"/>
      <c r="H424" s="172"/>
      <c r="I424" s="172"/>
      <c r="J424" s="172"/>
      <c r="K424" s="172"/>
      <c r="L424" s="172"/>
      <c r="M424" s="172"/>
      <c r="N424" s="172"/>
      <c r="O424" s="172"/>
      <c r="P424" s="173"/>
      <c r="Q424" s="173"/>
      <c r="R424" s="173"/>
      <c r="S424" s="173"/>
      <c r="T424" s="103"/>
      <c r="U424" s="103"/>
      <c r="V424" s="103"/>
      <c r="W424" s="103"/>
      <c r="X424" s="10" t="s">
        <v>53</v>
      </c>
      <c r="Y424" s="7"/>
      <c r="Z424" s="7"/>
      <c r="AA424" s="19"/>
      <c r="AB424" s="19"/>
      <c r="AC424" s="396"/>
      <c r="AD424" s="396"/>
      <c r="AE424" s="396"/>
      <c r="AF424" s="1207"/>
      <c r="AG424" s="1207"/>
      <c r="AH424" s="402"/>
      <c r="AI424" s="1211">
        <f t="shared" si="87"/>
        <v>0</v>
      </c>
      <c r="AJ424" s="1212">
        <f t="shared" si="88"/>
        <v>0</v>
      </c>
      <c r="AK424" s="422">
        <f t="shared" si="89"/>
        <v>0</v>
      </c>
      <c r="AL424" s="423"/>
      <c r="AO424" s="1408"/>
    </row>
    <row r="425" spans="1:41" x14ac:dyDescent="0.35">
      <c r="A425" s="1422"/>
      <c r="B425" s="1423" t="s">
        <v>130</v>
      </c>
      <c r="C425" s="1427"/>
      <c r="D425" s="1427"/>
      <c r="E425" s="1424"/>
      <c r="F425" s="1429"/>
      <c r="G425" s="1430" t="s">
        <v>9</v>
      </c>
      <c r="H425" s="172"/>
      <c r="I425" s="174"/>
      <c r="J425" s="174"/>
      <c r="K425" s="174"/>
      <c r="L425" s="174"/>
      <c r="M425" s="174"/>
      <c r="N425" s="174"/>
      <c r="O425" s="174"/>
      <c r="P425" s="174"/>
      <c r="Q425" s="175"/>
      <c r="R425" s="173"/>
      <c r="S425" s="173"/>
      <c r="T425" s="173"/>
      <c r="U425" s="173"/>
      <c r="V425" s="173"/>
      <c r="W425" s="173"/>
      <c r="X425" s="6" t="s">
        <v>47</v>
      </c>
      <c r="Y425" s="7"/>
      <c r="Z425" s="7"/>
      <c r="AA425" s="19">
        <v>8819</v>
      </c>
      <c r="AB425" s="19">
        <f>543.1+3917.49+3118.78</f>
        <v>7579.3700000000008</v>
      </c>
      <c r="AC425" s="396">
        <v>15000</v>
      </c>
      <c r="AD425" s="396">
        <f>15000+7401</f>
        <v>22401</v>
      </c>
      <c r="AE425" s="396"/>
      <c r="AF425" s="8"/>
      <c r="AG425" s="8"/>
      <c r="AH425" s="429"/>
      <c r="AI425" s="1211">
        <f t="shared" si="87"/>
        <v>29980.370000000003</v>
      </c>
      <c r="AJ425" s="1212">
        <f t="shared" si="88"/>
        <v>23819</v>
      </c>
      <c r="AK425" s="422">
        <f t="shared" si="89"/>
        <v>23819</v>
      </c>
      <c r="AL425" s="423"/>
      <c r="AO425" s="1408"/>
    </row>
    <row r="426" spans="1:41" x14ac:dyDescent="0.35">
      <c r="A426" s="1422"/>
      <c r="B426" s="1424"/>
      <c r="C426" s="1427"/>
      <c r="D426" s="1427"/>
      <c r="E426" s="1424"/>
      <c r="F426" s="1429"/>
      <c r="G426" s="1431"/>
      <c r="H426" s="172"/>
      <c r="I426" s="172"/>
      <c r="J426" s="172"/>
      <c r="K426" s="172"/>
      <c r="L426" s="174"/>
      <c r="M426" s="174"/>
      <c r="N426" s="174"/>
      <c r="O426" s="172"/>
      <c r="P426" s="172"/>
      <c r="Q426" s="173"/>
      <c r="R426" s="173"/>
      <c r="S426" s="173"/>
      <c r="T426" s="103"/>
      <c r="U426" s="103"/>
      <c r="V426" s="103"/>
      <c r="W426" s="103"/>
      <c r="X426" s="10" t="s">
        <v>48</v>
      </c>
      <c r="Y426" s="7"/>
      <c r="Z426" s="7"/>
      <c r="AA426" s="19"/>
      <c r="AB426" s="19"/>
      <c r="AC426" s="396">
        <v>4000</v>
      </c>
      <c r="AD426" s="396">
        <v>2000</v>
      </c>
      <c r="AE426" s="396">
        <v>1000</v>
      </c>
      <c r="AF426" s="8"/>
      <c r="AG426" s="8"/>
      <c r="AH426" s="429"/>
      <c r="AI426" s="1211">
        <f t="shared" si="87"/>
        <v>2000</v>
      </c>
      <c r="AJ426" s="1212">
        <f t="shared" si="88"/>
        <v>5000</v>
      </c>
      <c r="AK426" s="422">
        <f t="shared" si="89"/>
        <v>5000</v>
      </c>
      <c r="AL426" s="423"/>
      <c r="AO426" s="1408"/>
    </row>
    <row r="427" spans="1:41" ht="26" x14ac:dyDescent="0.35">
      <c r="A427" s="1422"/>
      <c r="B427" s="1424"/>
      <c r="C427" s="1427"/>
      <c r="D427" s="1427"/>
      <c r="E427" s="1424"/>
      <c r="F427" s="1429"/>
      <c r="G427" s="1431"/>
      <c r="H427" s="172"/>
      <c r="I427" s="172"/>
      <c r="J427" s="172"/>
      <c r="K427" s="172"/>
      <c r="L427" s="172"/>
      <c r="M427" s="172"/>
      <c r="N427" s="172"/>
      <c r="O427" s="172"/>
      <c r="P427" s="172"/>
      <c r="Q427" s="173"/>
      <c r="R427" s="173"/>
      <c r="S427" s="173"/>
      <c r="T427" s="103"/>
      <c r="U427" s="103"/>
      <c r="V427" s="103"/>
      <c r="W427" s="103"/>
      <c r="X427" s="10" t="s">
        <v>49</v>
      </c>
      <c r="Y427" s="7"/>
      <c r="Z427" s="7"/>
      <c r="AA427" s="19"/>
      <c r="AB427" s="19"/>
      <c r="AC427" s="19"/>
      <c r="AD427" s="19"/>
      <c r="AE427" s="19"/>
      <c r="AF427" s="8"/>
      <c r="AG427" s="8"/>
      <c r="AH427" s="429"/>
      <c r="AI427" s="1211">
        <f t="shared" si="87"/>
        <v>0</v>
      </c>
      <c r="AJ427" s="1212">
        <f t="shared" si="88"/>
        <v>0</v>
      </c>
      <c r="AK427" s="422">
        <f t="shared" si="89"/>
        <v>0</v>
      </c>
      <c r="AL427" s="423"/>
      <c r="AO427" s="1408"/>
    </row>
    <row r="428" spans="1:41" x14ac:dyDescent="0.35">
      <c r="A428" s="1422"/>
      <c r="B428" s="1424"/>
      <c r="C428" s="1427"/>
      <c r="D428" s="1427"/>
      <c r="E428" s="1424"/>
      <c r="F428" s="1429"/>
      <c r="G428" s="1431"/>
      <c r="H428" s="172"/>
      <c r="I428" s="172"/>
      <c r="J428" s="172"/>
      <c r="K428" s="172"/>
      <c r="L428" s="172"/>
      <c r="M428" s="172"/>
      <c r="N428" s="172"/>
      <c r="O428" s="172"/>
      <c r="P428" s="172"/>
      <c r="Q428" s="173"/>
      <c r="R428" s="173"/>
      <c r="S428" s="173"/>
      <c r="T428" s="103"/>
      <c r="U428" s="103"/>
      <c r="V428" s="103"/>
      <c r="W428" s="103"/>
      <c r="X428" s="10" t="s">
        <v>50</v>
      </c>
      <c r="Y428" s="7"/>
      <c r="Z428" s="7"/>
      <c r="AA428" s="19"/>
      <c r="AB428" s="19"/>
      <c r="AC428" s="19"/>
      <c r="AD428" s="1203">
        <v>2626.5</v>
      </c>
      <c r="AE428" s="19">
        <v>25000</v>
      </c>
      <c r="AF428" s="1207"/>
      <c r="AG428" s="1207"/>
      <c r="AH428" s="402"/>
      <c r="AI428" s="1211">
        <f t="shared" si="87"/>
        <v>2626.5</v>
      </c>
      <c r="AJ428" s="1212">
        <f t="shared" si="88"/>
        <v>25000</v>
      </c>
      <c r="AK428" s="422">
        <f t="shared" si="89"/>
        <v>25000</v>
      </c>
      <c r="AL428" s="423"/>
      <c r="AO428" s="1408"/>
    </row>
    <row r="429" spans="1:41" x14ac:dyDescent="0.35">
      <c r="A429" s="1422"/>
      <c r="B429" s="1424"/>
      <c r="C429" s="1427"/>
      <c r="D429" s="1427"/>
      <c r="E429" s="1424"/>
      <c r="F429" s="1429"/>
      <c r="G429" s="1431"/>
      <c r="H429" s="172"/>
      <c r="I429" s="172"/>
      <c r="J429" s="172"/>
      <c r="K429" s="172"/>
      <c r="L429" s="174"/>
      <c r="M429" s="174"/>
      <c r="N429" s="174"/>
      <c r="O429" s="174"/>
      <c r="P429" s="172"/>
      <c r="Q429" s="173"/>
      <c r="R429" s="173"/>
      <c r="S429" s="173"/>
      <c r="T429" s="103"/>
      <c r="U429" s="103"/>
      <c r="V429" s="103"/>
      <c r="W429" s="103"/>
      <c r="X429" s="10" t="s">
        <v>51</v>
      </c>
      <c r="Y429" s="7"/>
      <c r="Z429" s="7"/>
      <c r="AA429" s="19"/>
      <c r="AB429" s="19"/>
      <c r="AC429" s="396">
        <v>5000</v>
      </c>
      <c r="AD429" s="19">
        <v>3350.55</v>
      </c>
      <c r="AE429" s="19"/>
      <c r="AF429" s="1207"/>
      <c r="AG429" s="1207"/>
      <c r="AH429" s="402"/>
      <c r="AI429" s="1211">
        <f t="shared" si="87"/>
        <v>3350.55</v>
      </c>
      <c r="AJ429" s="1212">
        <f t="shared" si="88"/>
        <v>5000</v>
      </c>
      <c r="AK429" s="422">
        <f t="shared" si="89"/>
        <v>5000</v>
      </c>
      <c r="AL429" s="423"/>
      <c r="AO429" s="1408"/>
    </row>
    <row r="430" spans="1:41" x14ac:dyDescent="0.35">
      <c r="A430" s="1422"/>
      <c r="B430" s="1424"/>
      <c r="C430" s="1427"/>
      <c r="D430" s="1427"/>
      <c r="E430" s="1424"/>
      <c r="F430" s="1429"/>
      <c r="G430" s="1431"/>
      <c r="H430" s="172"/>
      <c r="I430" s="172"/>
      <c r="J430" s="172"/>
      <c r="K430" s="172"/>
      <c r="L430" s="172"/>
      <c r="M430" s="172"/>
      <c r="N430" s="172"/>
      <c r="O430" s="172"/>
      <c r="P430" s="172"/>
      <c r="Q430" s="173"/>
      <c r="R430" s="173"/>
      <c r="S430" s="173"/>
      <c r="T430" s="103"/>
      <c r="U430" s="103"/>
      <c r="V430" s="103"/>
      <c r="W430" s="103"/>
      <c r="X430" s="10" t="s">
        <v>52</v>
      </c>
      <c r="Y430" s="7"/>
      <c r="Z430" s="7"/>
      <c r="AA430" s="19"/>
      <c r="AB430" s="19"/>
      <c r="AC430" s="19">
        <v>0</v>
      </c>
      <c r="AD430" s="19">
        <v>0</v>
      </c>
      <c r="AE430" s="19"/>
      <c r="AF430" s="1207"/>
      <c r="AG430" s="1207"/>
      <c r="AH430" s="402"/>
      <c r="AI430" s="1211">
        <f t="shared" si="87"/>
        <v>0</v>
      </c>
      <c r="AJ430" s="1212">
        <f t="shared" si="88"/>
        <v>0</v>
      </c>
      <c r="AK430" s="422">
        <f t="shared" si="89"/>
        <v>0</v>
      </c>
      <c r="AL430" s="423"/>
      <c r="AO430" s="1408"/>
    </row>
    <row r="431" spans="1:41" x14ac:dyDescent="0.35">
      <c r="A431" s="1422"/>
      <c r="B431" s="1425"/>
      <c r="C431" s="1427"/>
      <c r="D431" s="1427"/>
      <c r="E431" s="1424"/>
      <c r="F431" s="1429"/>
      <c r="G431" s="1432"/>
      <c r="H431" s="172"/>
      <c r="I431" s="172"/>
      <c r="J431" s="172"/>
      <c r="K431" s="172"/>
      <c r="L431" s="172"/>
      <c r="M431" s="172"/>
      <c r="N431" s="172"/>
      <c r="O431" s="172"/>
      <c r="P431" s="172"/>
      <c r="Q431" s="173"/>
      <c r="R431" s="173"/>
      <c r="S431" s="173"/>
      <c r="T431" s="103"/>
      <c r="U431" s="103"/>
      <c r="V431" s="103"/>
      <c r="W431" s="103"/>
      <c r="X431" s="10" t="s">
        <v>53</v>
      </c>
      <c r="Y431" s="7"/>
      <c r="Z431" s="7"/>
      <c r="AA431" s="19"/>
      <c r="AB431" s="19"/>
      <c r="AC431" s="19"/>
      <c r="AD431" s="19"/>
      <c r="AE431" s="19"/>
      <c r="AF431" s="1207"/>
      <c r="AG431" s="19">
        <v>2000</v>
      </c>
      <c r="AH431" s="402"/>
      <c r="AI431" s="1211">
        <f t="shared" si="87"/>
        <v>0</v>
      </c>
      <c r="AJ431" s="1212">
        <f t="shared" si="88"/>
        <v>2000</v>
      </c>
      <c r="AK431" s="422">
        <f t="shared" si="89"/>
        <v>2000</v>
      </c>
      <c r="AL431" s="423"/>
      <c r="AO431" s="1408"/>
    </row>
    <row r="432" spans="1:41" x14ac:dyDescent="0.35">
      <c r="A432" s="1422"/>
      <c r="B432" s="1423" t="s">
        <v>131</v>
      </c>
      <c r="C432" s="1427"/>
      <c r="D432" s="1427"/>
      <c r="E432" s="1424"/>
      <c r="F432" s="1429"/>
      <c r="G432" s="1430" t="s">
        <v>9</v>
      </c>
      <c r="H432" s="172"/>
      <c r="I432" s="172"/>
      <c r="J432" s="172"/>
      <c r="K432" s="172"/>
      <c r="L432" s="174"/>
      <c r="M432" s="174"/>
      <c r="N432" s="174"/>
      <c r="O432" s="174"/>
      <c r="P432" s="174"/>
      <c r="Q432" s="175"/>
      <c r="R432" s="173"/>
      <c r="S432" s="173"/>
      <c r="T432" s="173"/>
      <c r="U432" s="173"/>
      <c r="V432" s="173"/>
      <c r="W432" s="173"/>
      <c r="X432" s="6" t="s">
        <v>47</v>
      </c>
      <c r="Y432" s="7"/>
      <c r="Z432" s="7"/>
      <c r="AA432" s="19"/>
      <c r="AB432" s="19"/>
      <c r="AC432" s="396">
        <v>10000</v>
      </c>
      <c r="AD432" s="19">
        <f>10000+7401</f>
        <v>17401</v>
      </c>
      <c r="AE432" s="19">
        <v>25000</v>
      </c>
      <c r="AF432" s="1207"/>
      <c r="AG432" s="19">
        <f>7000+6000</f>
        <v>13000</v>
      </c>
      <c r="AH432" s="402"/>
      <c r="AI432" s="1211">
        <f t="shared" si="87"/>
        <v>17401</v>
      </c>
      <c r="AJ432" s="1212">
        <f t="shared" si="88"/>
        <v>48000</v>
      </c>
      <c r="AK432" s="422">
        <f t="shared" si="89"/>
        <v>48000</v>
      </c>
      <c r="AL432" s="423"/>
      <c r="AO432" s="1408"/>
    </row>
    <row r="433" spans="1:41" x14ac:dyDescent="0.35">
      <c r="A433" s="1422"/>
      <c r="B433" s="1424"/>
      <c r="C433" s="1427"/>
      <c r="D433" s="1427"/>
      <c r="E433" s="1424"/>
      <c r="F433" s="1429"/>
      <c r="G433" s="1431"/>
      <c r="H433" s="172"/>
      <c r="I433" s="172"/>
      <c r="J433" s="172"/>
      <c r="K433" s="172"/>
      <c r="L433" s="172"/>
      <c r="M433" s="172"/>
      <c r="N433" s="172"/>
      <c r="O433" s="172"/>
      <c r="P433" s="172"/>
      <c r="Q433" s="173"/>
      <c r="R433" s="173"/>
      <c r="S433" s="173"/>
      <c r="T433" s="103"/>
      <c r="U433" s="103"/>
      <c r="V433" s="103"/>
      <c r="W433" s="103"/>
      <c r="X433" s="10" t="s">
        <v>48</v>
      </c>
      <c r="Y433" s="7"/>
      <c r="Z433" s="7"/>
      <c r="AA433" s="19"/>
      <c r="AB433" s="19"/>
      <c r="AC433" s="19"/>
      <c r="AD433" s="19"/>
      <c r="AE433" s="19">
        <v>1142.5999999999999</v>
      </c>
      <c r="AF433" s="1207"/>
      <c r="AG433" s="1207"/>
      <c r="AH433" s="402"/>
      <c r="AI433" s="1211">
        <f t="shared" si="87"/>
        <v>0</v>
      </c>
      <c r="AJ433" s="1212">
        <f t="shared" si="88"/>
        <v>1142.5999999999999</v>
      </c>
      <c r="AK433" s="422">
        <f t="shared" si="89"/>
        <v>1142.5999999999999</v>
      </c>
      <c r="AL433" s="423"/>
      <c r="AO433" s="1408"/>
    </row>
    <row r="434" spans="1:41" ht="26" x14ac:dyDescent="0.35">
      <c r="A434" s="1422"/>
      <c r="B434" s="1424"/>
      <c r="C434" s="1427"/>
      <c r="D434" s="1427"/>
      <c r="E434" s="1424"/>
      <c r="F434" s="1429"/>
      <c r="G434" s="1431"/>
      <c r="H434" s="172"/>
      <c r="I434" s="172"/>
      <c r="J434" s="172"/>
      <c r="K434" s="172"/>
      <c r="L434" s="172"/>
      <c r="M434" s="172"/>
      <c r="N434" s="172"/>
      <c r="O434" s="172"/>
      <c r="P434" s="172"/>
      <c r="Q434" s="173"/>
      <c r="R434" s="173"/>
      <c r="S434" s="173"/>
      <c r="T434" s="103"/>
      <c r="U434" s="103"/>
      <c r="V434" s="103"/>
      <c r="W434" s="103"/>
      <c r="X434" s="10" t="s">
        <v>49</v>
      </c>
      <c r="Y434" s="7"/>
      <c r="Z434" s="7"/>
      <c r="AA434" s="19"/>
      <c r="AB434" s="19"/>
      <c r="AC434" s="19"/>
      <c r="AD434" s="19"/>
      <c r="AE434" s="19"/>
      <c r="AF434" s="1207"/>
      <c r="AG434" s="1207"/>
      <c r="AH434" s="402"/>
      <c r="AI434" s="1211">
        <f t="shared" si="87"/>
        <v>0</v>
      </c>
      <c r="AJ434" s="1212">
        <f t="shared" si="88"/>
        <v>0</v>
      </c>
      <c r="AK434" s="422">
        <f t="shared" si="89"/>
        <v>0</v>
      </c>
      <c r="AL434" s="423"/>
      <c r="AO434" s="1408"/>
    </row>
    <row r="435" spans="1:41" x14ac:dyDescent="0.35">
      <c r="A435" s="1422"/>
      <c r="B435" s="1424"/>
      <c r="C435" s="1427"/>
      <c r="D435" s="1427"/>
      <c r="E435" s="1424"/>
      <c r="F435" s="1429"/>
      <c r="G435" s="1431"/>
      <c r="H435" s="172"/>
      <c r="I435" s="172"/>
      <c r="J435" s="172"/>
      <c r="K435" s="172"/>
      <c r="L435" s="172"/>
      <c r="M435" s="172"/>
      <c r="N435" s="172"/>
      <c r="O435" s="172"/>
      <c r="P435" s="172"/>
      <c r="Q435" s="173"/>
      <c r="R435" s="173"/>
      <c r="S435" s="173"/>
      <c r="T435" s="103"/>
      <c r="U435" s="103"/>
      <c r="V435" s="103"/>
      <c r="W435" s="103"/>
      <c r="X435" s="10" t="s">
        <v>50</v>
      </c>
      <c r="Y435" s="7"/>
      <c r="Z435" s="7"/>
      <c r="AA435" s="19"/>
      <c r="AB435" s="19"/>
      <c r="AC435" s="19"/>
      <c r="AD435" s="1203">
        <v>2626</v>
      </c>
      <c r="AE435" s="19"/>
      <c r="AF435" s="1207"/>
      <c r="AG435" s="1207"/>
      <c r="AH435" s="402"/>
      <c r="AI435" s="1211">
        <f t="shared" si="87"/>
        <v>2626</v>
      </c>
      <c r="AJ435" s="1212">
        <f t="shared" si="88"/>
        <v>0</v>
      </c>
      <c r="AK435" s="422">
        <f t="shared" si="89"/>
        <v>0</v>
      </c>
      <c r="AL435" s="423"/>
      <c r="AO435" s="1408"/>
    </row>
    <row r="436" spans="1:41" x14ac:dyDescent="0.35">
      <c r="A436" s="1422"/>
      <c r="B436" s="1424"/>
      <c r="C436" s="1427"/>
      <c r="D436" s="1427"/>
      <c r="E436" s="1424"/>
      <c r="F436" s="1429"/>
      <c r="G436" s="1431"/>
      <c r="H436" s="172"/>
      <c r="I436" s="172"/>
      <c r="J436" s="172"/>
      <c r="K436" s="172"/>
      <c r="L436" s="172"/>
      <c r="M436" s="172"/>
      <c r="N436" s="172"/>
      <c r="O436" s="172"/>
      <c r="P436" s="172"/>
      <c r="Q436" s="173"/>
      <c r="R436" s="173"/>
      <c r="S436" s="173"/>
      <c r="T436" s="103"/>
      <c r="U436" s="103"/>
      <c r="V436" s="103"/>
      <c r="W436" s="103"/>
      <c r="X436" s="10" t="s">
        <v>51</v>
      </c>
      <c r="Y436" s="7"/>
      <c r="Z436" s="7"/>
      <c r="AA436" s="19"/>
      <c r="AB436" s="19"/>
      <c r="AC436" s="19"/>
      <c r="AD436" s="19"/>
      <c r="AE436" s="19"/>
      <c r="AF436" s="1207"/>
      <c r="AG436" s="1207"/>
      <c r="AH436" s="402"/>
      <c r="AI436" s="1211">
        <f t="shared" si="87"/>
        <v>0</v>
      </c>
      <c r="AJ436" s="1212">
        <f t="shared" si="88"/>
        <v>0</v>
      </c>
      <c r="AK436" s="422">
        <f t="shared" si="89"/>
        <v>0</v>
      </c>
      <c r="AL436" s="423"/>
      <c r="AO436" s="1408"/>
    </row>
    <row r="437" spans="1:41" ht="16" thickBot="1" x14ac:dyDescent="0.4">
      <c r="A437" s="1422"/>
      <c r="B437" s="1424"/>
      <c r="C437" s="1427"/>
      <c r="D437" s="1427"/>
      <c r="E437" s="1424"/>
      <c r="F437" s="1429"/>
      <c r="G437" s="1431"/>
      <c r="H437" s="172"/>
      <c r="I437" s="172"/>
      <c r="J437" s="172"/>
      <c r="K437" s="172"/>
      <c r="L437" s="174"/>
      <c r="M437" s="174"/>
      <c r="N437" s="174"/>
      <c r="O437" s="172"/>
      <c r="P437" s="172"/>
      <c r="Q437" s="173"/>
      <c r="R437" s="173"/>
      <c r="S437" s="173"/>
      <c r="T437" s="103"/>
      <c r="U437" s="103"/>
      <c r="V437" s="103"/>
      <c r="W437" s="103"/>
      <c r="X437" s="10" t="s">
        <v>52</v>
      </c>
      <c r="Y437" s="7"/>
      <c r="Z437" s="7"/>
      <c r="AA437" s="19"/>
      <c r="AB437" s="1208"/>
      <c r="AC437" s="396">
        <v>15000</v>
      </c>
      <c r="AD437" s="19">
        <v>0</v>
      </c>
      <c r="AE437" s="19"/>
      <c r="AF437" s="1207"/>
      <c r="AG437" s="1207"/>
      <c r="AH437" s="402"/>
      <c r="AI437" s="1211">
        <f t="shared" si="87"/>
        <v>0</v>
      </c>
      <c r="AJ437" s="1212">
        <f t="shared" si="88"/>
        <v>15000</v>
      </c>
      <c r="AK437" s="422">
        <f t="shared" si="89"/>
        <v>15000</v>
      </c>
      <c r="AL437" s="423"/>
      <c r="AO437" s="1408"/>
    </row>
    <row r="438" spans="1:41" ht="16" thickBot="1" x14ac:dyDescent="0.4">
      <c r="A438" s="1422"/>
      <c r="B438" s="1425"/>
      <c r="C438" s="1427"/>
      <c r="D438" s="1427"/>
      <c r="E438" s="1424"/>
      <c r="F438" s="1429"/>
      <c r="G438" s="1432"/>
      <c r="H438" s="172"/>
      <c r="I438" s="172"/>
      <c r="J438" s="172"/>
      <c r="K438" s="172"/>
      <c r="L438" s="174"/>
      <c r="M438" s="174"/>
      <c r="N438" s="174"/>
      <c r="O438" s="174"/>
      <c r="P438" s="174"/>
      <c r="Q438" s="175"/>
      <c r="R438" s="173"/>
      <c r="S438" s="173"/>
      <c r="T438" s="103"/>
      <c r="U438" s="103"/>
      <c r="V438" s="103"/>
      <c r="W438" s="103"/>
      <c r="X438" s="10" t="s">
        <v>53</v>
      </c>
      <c r="Y438" s="7"/>
      <c r="Z438" s="7"/>
      <c r="AA438" s="1209"/>
      <c r="AB438" s="1210"/>
      <c r="AC438" s="1233">
        <v>6999.72</v>
      </c>
      <c r="AD438" s="21">
        <v>17000</v>
      </c>
      <c r="AE438" s="19"/>
      <c r="AF438" s="1207"/>
      <c r="AG438" s="1207"/>
      <c r="AH438" s="402"/>
      <c r="AI438" s="1232">
        <f t="shared" si="87"/>
        <v>17000</v>
      </c>
      <c r="AJ438" s="397">
        <f t="shared" si="88"/>
        <v>6999.72</v>
      </c>
      <c r="AK438" s="422">
        <f t="shared" si="89"/>
        <v>6999.72</v>
      </c>
      <c r="AL438" s="423"/>
      <c r="AO438" s="1408"/>
    </row>
    <row r="439" spans="1:41" s="135" customFormat="1" x14ac:dyDescent="0.35">
      <c r="A439" s="1422"/>
      <c r="B439" s="131" t="s">
        <v>228</v>
      </c>
      <c r="C439" s="131"/>
      <c r="D439" s="131"/>
      <c r="E439" s="131"/>
      <c r="F439" s="131"/>
      <c r="G439" s="121"/>
      <c r="H439" s="107"/>
      <c r="I439" s="107"/>
      <c r="J439" s="107"/>
      <c r="K439" s="107"/>
      <c r="L439" s="108"/>
      <c r="M439" s="108"/>
      <c r="N439" s="108"/>
      <c r="O439" s="108"/>
      <c r="P439" s="107"/>
      <c r="Q439" s="107"/>
      <c r="R439" s="107"/>
      <c r="S439" s="107"/>
      <c r="T439" s="107"/>
      <c r="U439" s="107"/>
      <c r="V439" s="107"/>
      <c r="W439" s="107"/>
      <c r="X439" s="155"/>
      <c r="Y439" s="134">
        <f t="shared" ref="Y439:AH439" si="91">SUM(Y404:Y438)</f>
        <v>0</v>
      </c>
      <c r="Z439" s="134">
        <f t="shared" si="91"/>
        <v>0</v>
      </c>
      <c r="AA439" s="406">
        <f t="shared" si="91"/>
        <v>10221</v>
      </c>
      <c r="AB439" s="406">
        <f t="shared" si="91"/>
        <v>22902.28</v>
      </c>
      <c r="AC439" s="406">
        <f t="shared" si="91"/>
        <v>141499.72</v>
      </c>
      <c r="AD439" s="406">
        <f t="shared" si="91"/>
        <v>129087.05</v>
      </c>
      <c r="AE439" s="406">
        <f t="shared" si="91"/>
        <v>86142.6</v>
      </c>
      <c r="AF439" s="406">
        <f t="shared" si="91"/>
        <v>0</v>
      </c>
      <c r="AG439" s="406">
        <f t="shared" si="91"/>
        <v>22450</v>
      </c>
      <c r="AH439" s="406">
        <f t="shared" si="91"/>
        <v>0</v>
      </c>
      <c r="AI439" s="449">
        <f>AB439+AD439+AF439+AH439</f>
        <v>151989.33000000002</v>
      </c>
      <c r="AJ439" s="449">
        <f t="shared" si="88"/>
        <v>260313.32</v>
      </c>
      <c r="AK439" s="450">
        <f>AJ439</f>
        <v>260313.32</v>
      </c>
      <c r="AL439" s="426"/>
      <c r="AM439" s="1224">
        <v>193000</v>
      </c>
      <c r="AN439" s="1227">
        <f>AM439-AK439</f>
        <v>-67313.320000000007</v>
      </c>
      <c r="AO439" s="1408"/>
    </row>
    <row r="440" spans="1:41" s="135" customFormat="1" x14ac:dyDescent="0.35">
      <c r="A440" s="332" t="s">
        <v>231</v>
      </c>
      <c r="B440" s="291" t="s">
        <v>244</v>
      </c>
      <c r="C440" s="292"/>
      <c r="D440" s="292"/>
      <c r="E440" s="292"/>
      <c r="F440" s="292"/>
      <c r="G440" s="293"/>
      <c r="H440" s="293"/>
      <c r="I440" s="293"/>
      <c r="J440" s="293"/>
      <c r="K440" s="293"/>
      <c r="L440" s="293"/>
      <c r="M440" s="293"/>
      <c r="N440" s="293"/>
      <c r="O440" s="293"/>
      <c r="P440" s="293"/>
      <c r="Q440" s="293"/>
      <c r="R440" s="293"/>
      <c r="S440" s="293"/>
      <c r="T440" s="293"/>
      <c r="U440" s="293"/>
      <c r="V440" s="293"/>
      <c r="W440" s="293"/>
      <c r="X440" s="292"/>
      <c r="Y440" s="294">
        <f t="shared" ref="Y440:AK440" si="92">Y439+Y403</f>
        <v>0</v>
      </c>
      <c r="Z440" s="294">
        <f t="shared" si="92"/>
        <v>0</v>
      </c>
      <c r="AA440" s="451">
        <f t="shared" si="92"/>
        <v>46273</v>
      </c>
      <c r="AB440" s="451">
        <f t="shared" si="92"/>
        <v>40709.417999999998</v>
      </c>
      <c r="AC440" s="451">
        <f t="shared" si="92"/>
        <v>234789.72</v>
      </c>
      <c r="AD440" s="451">
        <f t="shared" ref="AD440" si="93">AD439+AD403</f>
        <v>234247.625</v>
      </c>
      <c r="AE440" s="451">
        <f t="shared" si="92"/>
        <v>156142.6</v>
      </c>
      <c r="AF440" s="451">
        <f t="shared" si="92"/>
        <v>0</v>
      </c>
      <c r="AG440" s="451">
        <f t="shared" si="92"/>
        <v>30950</v>
      </c>
      <c r="AH440" s="452">
        <f t="shared" si="92"/>
        <v>0</v>
      </c>
      <c r="AI440" s="453">
        <f t="shared" si="92"/>
        <v>274957.04300000001</v>
      </c>
      <c r="AJ440" s="453">
        <f t="shared" si="92"/>
        <v>468155.32</v>
      </c>
      <c r="AK440" s="453">
        <f t="shared" si="92"/>
        <v>468155.32</v>
      </c>
      <c r="AL440" s="454"/>
      <c r="AM440" s="1228">
        <f>SUM(AM382:AM439)</f>
        <v>460000</v>
      </c>
      <c r="AN440" s="143">
        <f>+AM440-AJ440</f>
        <v>-8155.320000000007</v>
      </c>
      <c r="AO440" s="156"/>
    </row>
    <row r="441" spans="1:41" s="135" customFormat="1" ht="14.5" x14ac:dyDescent="0.35">
      <c r="A441" s="329"/>
      <c r="B441" s="279" t="s">
        <v>263</v>
      </c>
      <c r="C441" s="279"/>
      <c r="D441" s="279"/>
      <c r="E441" s="279"/>
      <c r="F441" s="279"/>
      <c r="G441" s="279"/>
      <c r="H441" s="280"/>
      <c r="I441" s="280"/>
      <c r="J441" s="280"/>
      <c r="K441" s="280"/>
      <c r="L441" s="280"/>
      <c r="M441" s="280"/>
      <c r="N441" s="280"/>
      <c r="O441" s="280"/>
      <c r="P441" s="280"/>
      <c r="Q441" s="280"/>
      <c r="R441" s="280"/>
      <c r="S441" s="281"/>
      <c r="T441" s="281"/>
      <c r="U441" s="281"/>
      <c r="V441" s="281"/>
      <c r="W441" s="281"/>
      <c r="X441" s="282"/>
      <c r="Y441" s="283">
        <f t="shared" ref="Y441:AH441" si="94">Y379+Y440</f>
        <v>0</v>
      </c>
      <c r="Z441" s="283">
        <f t="shared" si="94"/>
        <v>0</v>
      </c>
      <c r="AA441" s="455">
        <f t="shared" si="94"/>
        <v>193533</v>
      </c>
      <c r="AB441" s="455">
        <f t="shared" si="94"/>
        <v>205021.40399999998</v>
      </c>
      <c r="AC441" s="455">
        <f t="shared" si="94"/>
        <v>467289.72</v>
      </c>
      <c r="AD441" s="455">
        <f t="shared" ref="AD441" si="95">AD379+AD440</f>
        <v>494886.005</v>
      </c>
      <c r="AE441" s="455">
        <f t="shared" si="94"/>
        <v>308227.27999999991</v>
      </c>
      <c r="AF441" s="418">
        <f t="shared" si="94"/>
        <v>0</v>
      </c>
      <c r="AG441" s="455">
        <f t="shared" si="94"/>
        <v>30950</v>
      </c>
      <c r="AH441" s="456">
        <f t="shared" si="94"/>
        <v>0</v>
      </c>
      <c r="AI441" s="457">
        <f>AB441+AD441</f>
        <v>699907.40899999999</v>
      </c>
      <c r="AJ441" s="451">
        <f>AA441+AC441+AE441+AG441</f>
        <v>999999.99999999988</v>
      </c>
      <c r="AK441" s="451">
        <f>AJ441-AI441</f>
        <v>300092.5909999999</v>
      </c>
      <c r="AL441" s="451"/>
      <c r="AM441" s="1228">
        <f>AM440+AM379</f>
        <v>1000000</v>
      </c>
      <c r="AN441" s="1228"/>
      <c r="AO441" s="156"/>
    </row>
    <row r="442" spans="1:41" s="135" customFormat="1" ht="14.5" x14ac:dyDescent="0.35">
      <c r="A442" s="329"/>
      <c r="B442" s="279" t="s">
        <v>214</v>
      </c>
      <c r="C442" s="284"/>
      <c r="D442" s="284"/>
      <c r="E442" s="279"/>
      <c r="F442" s="279"/>
      <c r="G442" s="285"/>
      <c r="H442" s="280"/>
      <c r="I442" s="280"/>
      <c r="J442" s="280"/>
      <c r="K442" s="280"/>
      <c r="L442" s="280"/>
      <c r="M442" s="280"/>
      <c r="N442" s="280"/>
      <c r="O442" s="280"/>
      <c r="P442" s="280"/>
      <c r="Q442" s="280"/>
      <c r="R442" s="280"/>
      <c r="S442" s="280"/>
      <c r="T442" s="280"/>
      <c r="U442" s="280"/>
      <c r="V442" s="280"/>
      <c r="W442" s="280"/>
      <c r="X442" s="282"/>
      <c r="Y442" s="283">
        <f t="shared" ref="Y442:AI442" si="96">Y441*7%</f>
        <v>0</v>
      </c>
      <c r="Z442" s="283">
        <f t="shared" si="96"/>
        <v>0</v>
      </c>
      <c r="AA442" s="455">
        <f t="shared" si="96"/>
        <v>13547.310000000001</v>
      </c>
      <c r="AB442" s="455">
        <v>14351.6</v>
      </c>
      <c r="AC442" s="455">
        <f t="shared" si="96"/>
        <v>32710.2804</v>
      </c>
      <c r="AD442" s="455">
        <f>AD441*7%</f>
        <v>34642.020350000006</v>
      </c>
      <c r="AE442" s="455">
        <f>AE441*7%</f>
        <v>21575.909599999995</v>
      </c>
      <c r="AF442" s="418">
        <f t="shared" si="96"/>
        <v>0</v>
      </c>
      <c r="AG442" s="455">
        <f>AG441*7%</f>
        <v>2166.5</v>
      </c>
      <c r="AH442" s="456">
        <f t="shared" si="96"/>
        <v>0</v>
      </c>
      <c r="AI442" s="605">
        <f t="shared" si="96"/>
        <v>48993.518630000006</v>
      </c>
      <c r="AJ442" s="451">
        <f t="shared" si="88"/>
        <v>70000</v>
      </c>
      <c r="AK442" s="451">
        <f>AJ442-AI442</f>
        <v>21006.481369999994</v>
      </c>
      <c r="AL442" s="451"/>
      <c r="AM442" s="1228">
        <v>70000</v>
      </c>
      <c r="AN442" s="1228"/>
      <c r="AO442" s="156"/>
    </row>
    <row r="443" spans="1:41" s="135" customFormat="1" ht="15" thickBot="1" x14ac:dyDescent="0.4">
      <c r="A443" s="329"/>
      <c r="B443" s="178" t="s">
        <v>265</v>
      </c>
      <c r="C443" s="275"/>
      <c r="D443" s="275"/>
      <c r="E443" s="178"/>
      <c r="F443" s="178"/>
      <c r="G443" s="276"/>
      <c r="H443" s="277"/>
      <c r="I443" s="277"/>
      <c r="J443" s="277"/>
      <c r="K443" s="277"/>
      <c r="L443" s="277"/>
      <c r="M443" s="277"/>
      <c r="N443" s="277"/>
      <c r="O443" s="277"/>
      <c r="P443" s="277"/>
      <c r="Q443" s="277"/>
      <c r="R443" s="277"/>
      <c r="S443" s="277"/>
      <c r="T443" s="277"/>
      <c r="U443" s="277"/>
      <c r="V443" s="277"/>
      <c r="W443" s="277"/>
      <c r="X443" s="180"/>
      <c r="Y443" s="278">
        <f t="shared" ref="Y443:AH443" si="97">Y441+Y442</f>
        <v>0</v>
      </c>
      <c r="Z443" s="278">
        <f t="shared" si="97"/>
        <v>0</v>
      </c>
      <c r="AA443" s="419">
        <f t="shared" si="97"/>
        <v>207080.31</v>
      </c>
      <c r="AB443" s="419">
        <f t="shared" si="97"/>
        <v>219373.00399999999</v>
      </c>
      <c r="AC443" s="419">
        <f t="shared" si="97"/>
        <v>500000.00039999996</v>
      </c>
      <c r="AD443" s="419">
        <f t="shared" si="97"/>
        <v>529528.02535000001</v>
      </c>
      <c r="AE443" s="419">
        <f t="shared" si="97"/>
        <v>329803.18959999993</v>
      </c>
      <c r="AF443" s="458">
        <f t="shared" si="97"/>
        <v>0</v>
      </c>
      <c r="AG443" s="419">
        <f t="shared" si="97"/>
        <v>33116.5</v>
      </c>
      <c r="AH443" s="459">
        <f t="shared" si="97"/>
        <v>0</v>
      </c>
      <c r="AI443" s="603">
        <f>AI441+AI442</f>
        <v>748900.92763000005</v>
      </c>
      <c r="AJ443" s="604">
        <f>AJ441+AJ442</f>
        <v>1070000</v>
      </c>
      <c r="AK443" s="602">
        <f>AK441+AK442</f>
        <v>321099.07236999989</v>
      </c>
      <c r="AL443" s="602">
        <f>AL441+AL442</f>
        <v>0</v>
      </c>
      <c r="AM443" s="1228">
        <f>AM441+AM442</f>
        <v>1070000</v>
      </c>
      <c r="AN443" s="1228"/>
      <c r="AO443" s="156"/>
    </row>
    <row r="444" spans="1:41" ht="16" thickBot="1" x14ac:dyDescent="0.4">
      <c r="A444" s="88"/>
      <c r="B444" s="88"/>
      <c r="C444" s="88"/>
      <c r="D444" s="88"/>
      <c r="E444" s="88"/>
      <c r="F444" s="88"/>
      <c r="G444" s="88"/>
      <c r="H444" s="122"/>
      <c r="I444" s="122"/>
      <c r="J444" s="122"/>
      <c r="K444" s="122"/>
      <c r="L444" s="122"/>
      <c r="M444" s="122"/>
      <c r="N444" s="122"/>
      <c r="O444" s="122"/>
      <c r="P444" s="88"/>
      <c r="Q444" s="88"/>
      <c r="R444" s="88"/>
      <c r="S444" s="88"/>
      <c r="T444" s="88"/>
      <c r="U444" s="88"/>
      <c r="V444" s="88"/>
      <c r="W444" s="88"/>
      <c r="X444" s="123"/>
      <c r="Y444" s="26"/>
      <c r="Z444" s="26"/>
      <c r="AA444" s="460"/>
      <c r="AB444" s="460"/>
      <c r="AC444" s="460"/>
      <c r="AD444" s="460"/>
      <c r="AE444" s="1276"/>
      <c r="AF444" s="460"/>
      <c r="AG444" s="1277"/>
      <c r="AH444" s="460"/>
      <c r="AI444" s="461"/>
      <c r="AJ444" s="460">
        <f>AJ443-1070000</f>
        <v>0</v>
      </c>
      <c r="AK444" s="461"/>
      <c r="AL444" s="461"/>
    </row>
    <row r="445" spans="1:41" s="135" customFormat="1" ht="43.5" x14ac:dyDescent="0.35">
      <c r="A445" s="323"/>
      <c r="B445" s="324"/>
      <c r="C445" s="325"/>
      <c r="D445" s="325"/>
      <c r="E445" s="324"/>
      <c r="F445" s="324"/>
      <c r="G445" s="326"/>
      <c r="H445" s="327"/>
      <c r="I445" s="327"/>
      <c r="J445" s="327"/>
      <c r="K445" s="327"/>
      <c r="L445" s="327"/>
      <c r="M445" s="327"/>
      <c r="N445" s="327"/>
      <c r="O445" s="327"/>
      <c r="P445" s="327"/>
      <c r="Q445" s="327"/>
      <c r="R445" s="327"/>
      <c r="S445" s="328"/>
      <c r="T445" s="678"/>
      <c r="U445" s="678"/>
      <c r="V445" s="678"/>
      <c r="W445" s="678"/>
      <c r="X445" s="317" t="s">
        <v>204</v>
      </c>
      <c r="Y445" s="303" t="s">
        <v>25</v>
      </c>
      <c r="Z445" s="303" t="s">
        <v>26</v>
      </c>
      <c r="AA445" s="462" t="s">
        <v>233</v>
      </c>
      <c r="AB445" s="462" t="s">
        <v>27</v>
      </c>
      <c r="AC445" s="462" t="s">
        <v>28</v>
      </c>
      <c r="AD445" s="462" t="s">
        <v>236</v>
      </c>
      <c r="AE445" s="462" t="s">
        <v>234</v>
      </c>
      <c r="AF445" s="462" t="s">
        <v>29</v>
      </c>
      <c r="AG445" s="462" t="s">
        <v>235</v>
      </c>
      <c r="AH445" s="463" t="s">
        <v>30</v>
      </c>
      <c r="AI445" s="464" t="s">
        <v>132</v>
      </c>
      <c r="AJ445" s="465" t="s">
        <v>133</v>
      </c>
      <c r="AK445" s="466" t="s">
        <v>41</v>
      </c>
      <c r="AL445" s="462" t="s">
        <v>10</v>
      </c>
      <c r="AM445" s="150" t="s">
        <v>134</v>
      </c>
      <c r="AN445" s="151" t="s">
        <v>34</v>
      </c>
    </row>
    <row r="446" spans="1:41" s="135" customFormat="1" ht="19.5" customHeight="1" x14ac:dyDescent="0.35">
      <c r="A446" s="318"/>
      <c r="B446" s="319"/>
      <c r="C446" s="320"/>
      <c r="D446" s="320"/>
      <c r="E446" s="319"/>
      <c r="F446" s="319"/>
      <c r="G446" s="321"/>
      <c r="H446" s="286"/>
      <c r="I446" s="286"/>
      <c r="J446" s="286"/>
      <c r="K446" s="286"/>
      <c r="L446" s="286"/>
      <c r="M446" s="286"/>
      <c r="N446" s="286"/>
      <c r="O446" s="286"/>
      <c r="P446" s="286"/>
      <c r="Q446" s="286"/>
      <c r="R446" s="286"/>
      <c r="S446" s="322"/>
      <c r="T446" s="286"/>
      <c r="U446" s="286"/>
      <c r="V446" s="286"/>
      <c r="W446" s="286"/>
      <c r="X446" s="335" t="s">
        <v>8</v>
      </c>
      <c r="Y446" s="336">
        <f>Y440+Y379+Y322+Y116</f>
        <v>0</v>
      </c>
      <c r="Z446" s="337"/>
      <c r="AA446" s="337">
        <f>AA441+AA323</f>
        <v>492976.68</v>
      </c>
      <c r="AB446" s="337">
        <f t="shared" ref="AB446:AH446" si="98">AB441+AB323</f>
        <v>504465.08399999997</v>
      </c>
      <c r="AC446" s="337">
        <f t="shared" si="98"/>
        <v>847043.83</v>
      </c>
      <c r="AD446" s="337">
        <f t="shared" si="98"/>
        <v>874640.11499999999</v>
      </c>
      <c r="AE446" s="337">
        <f t="shared" si="98"/>
        <v>681636.05999999982</v>
      </c>
      <c r="AF446" s="337">
        <f t="shared" si="98"/>
        <v>0</v>
      </c>
      <c r="AG446" s="337">
        <f t="shared" si="98"/>
        <v>128343</v>
      </c>
      <c r="AH446" s="337">
        <f t="shared" si="98"/>
        <v>0</v>
      </c>
      <c r="AI446" s="343">
        <f t="shared" ref="AI446" si="99">AI440+AI379+AI322+AI116</f>
        <v>1379105.629</v>
      </c>
      <c r="AJ446" s="344">
        <f>AJ441+AJ323</f>
        <v>2150000</v>
      </c>
      <c r="AK446" s="336">
        <f>AK441</f>
        <v>300092.5909999999</v>
      </c>
      <c r="AL446" s="337">
        <f>AL323</f>
        <v>470801.78</v>
      </c>
      <c r="AM446" s="152"/>
      <c r="AN446" s="152">
        <f>AN441+AN323</f>
        <v>0</v>
      </c>
    </row>
    <row r="447" spans="1:41" s="135" customFormat="1" ht="19.5" customHeight="1" x14ac:dyDescent="0.35">
      <c r="A447" s="310"/>
      <c r="B447" s="311"/>
      <c r="C447" s="311"/>
      <c r="D447" s="311"/>
      <c r="E447" s="311"/>
      <c r="F447" s="311"/>
      <c r="G447" s="312"/>
      <c r="H447" s="124"/>
      <c r="I447" s="125"/>
      <c r="J447" s="125"/>
      <c r="K447" s="313"/>
      <c r="L447" s="125"/>
      <c r="M447" s="125"/>
      <c r="N447" s="125"/>
      <c r="O447" s="125"/>
      <c r="P447" s="125"/>
      <c r="Q447" s="126"/>
      <c r="R447" s="124"/>
      <c r="S447" s="314"/>
      <c r="T447" s="679"/>
      <c r="U447" s="679"/>
      <c r="V447" s="679"/>
      <c r="W447" s="679"/>
      <c r="X447" s="338" t="s">
        <v>135</v>
      </c>
      <c r="Y447" s="339"/>
      <c r="Z447" s="339"/>
      <c r="AA447" s="339"/>
      <c r="AB447" s="339"/>
      <c r="AC447" s="339"/>
      <c r="AD447" s="339"/>
      <c r="AE447" s="339"/>
      <c r="AF447" s="339"/>
      <c r="AG447" s="339"/>
      <c r="AH447" s="339"/>
      <c r="AI447" s="345"/>
      <c r="AJ447" s="346"/>
      <c r="AK447" s="341"/>
      <c r="AL447" s="339"/>
      <c r="AM447" s="153"/>
    </row>
    <row r="448" spans="1:41" s="135" customFormat="1" ht="19.5" customHeight="1" x14ac:dyDescent="0.35">
      <c r="A448" s="304"/>
      <c r="B448" s="301"/>
      <c r="C448" s="301"/>
      <c r="D448" s="301"/>
      <c r="E448" s="301"/>
      <c r="F448" s="301"/>
      <c r="G448" s="300"/>
      <c r="H448" s="305"/>
      <c r="I448" s="305"/>
      <c r="J448" s="305"/>
      <c r="K448" s="305"/>
      <c r="L448" s="305"/>
      <c r="M448" s="305"/>
      <c r="N448" s="305"/>
      <c r="O448" s="305"/>
      <c r="P448" s="305"/>
      <c r="Q448" s="306"/>
      <c r="R448" s="300"/>
      <c r="S448" s="309"/>
      <c r="T448" s="300"/>
      <c r="U448" s="300"/>
      <c r="V448" s="300"/>
      <c r="W448" s="300"/>
      <c r="X448" s="330" t="s">
        <v>136</v>
      </c>
      <c r="Y448" s="333">
        <f>+Y446+Y447</f>
        <v>0</v>
      </c>
      <c r="Z448" s="334"/>
      <c r="AA448" s="334">
        <f t="shared" ref="AA448:AJ448" si="100">+AA446+AA447</f>
        <v>492976.68</v>
      </c>
      <c r="AB448" s="334">
        <f t="shared" ref="AB448:AH448" si="101">+AB446+AB447</f>
        <v>504465.08399999997</v>
      </c>
      <c r="AC448" s="334">
        <f t="shared" si="101"/>
        <v>847043.83</v>
      </c>
      <c r="AD448" s="334">
        <f t="shared" si="101"/>
        <v>874640.11499999999</v>
      </c>
      <c r="AE448" s="334">
        <f t="shared" si="101"/>
        <v>681636.05999999982</v>
      </c>
      <c r="AF448" s="334">
        <f t="shared" si="101"/>
        <v>0</v>
      </c>
      <c r="AG448" s="334">
        <f t="shared" si="101"/>
        <v>128343</v>
      </c>
      <c r="AH448" s="334">
        <f t="shared" si="101"/>
        <v>0</v>
      </c>
      <c r="AI448" s="347">
        <f t="shared" si="100"/>
        <v>1379105.629</v>
      </c>
      <c r="AJ448" s="348">
        <f t="shared" si="100"/>
        <v>2150000</v>
      </c>
      <c r="AK448" s="333">
        <f>+AK446+AK447</f>
        <v>300092.5909999999</v>
      </c>
      <c r="AL448" s="334">
        <f>+AL446+AL447</f>
        <v>470801.78</v>
      </c>
    </row>
    <row r="449" spans="1:40" s="135" customFormat="1" ht="19.5" customHeight="1" x14ac:dyDescent="0.35">
      <c r="A449" s="302"/>
      <c r="B449" s="297"/>
      <c r="C449" s="297"/>
      <c r="D449" s="297"/>
      <c r="E449" s="297"/>
      <c r="F449" s="297"/>
      <c r="G449" s="298"/>
      <c r="H449" s="274"/>
      <c r="I449" s="274"/>
      <c r="J449" s="274"/>
      <c r="K449" s="274"/>
      <c r="L449" s="274"/>
      <c r="M449" s="274"/>
      <c r="N449" s="274"/>
      <c r="O449" s="274"/>
      <c r="P449" s="274"/>
      <c r="Q449" s="274"/>
      <c r="R449" s="274"/>
      <c r="S449" s="273"/>
      <c r="T449" s="300"/>
      <c r="U449" s="300"/>
      <c r="V449" s="300"/>
      <c r="W449" s="300"/>
      <c r="X449" s="299" t="s">
        <v>137</v>
      </c>
      <c r="Y449" s="334">
        <f>+Y448*7%</f>
        <v>0</v>
      </c>
      <c r="Z449" s="334"/>
      <c r="AA449" s="334">
        <f>AA442+AA324</f>
        <v>34513.31</v>
      </c>
      <c r="AB449" s="334">
        <f t="shared" ref="AB449:AH449" si="102">AB442+AB324</f>
        <v>35317.599999999999</v>
      </c>
      <c r="AC449" s="334">
        <f t="shared" si="102"/>
        <v>59235.040399999998</v>
      </c>
      <c r="AD449" s="334">
        <f t="shared" si="102"/>
        <v>61166.780350000001</v>
      </c>
      <c r="AE449" s="334">
        <f t="shared" si="102"/>
        <v>47741.909599999999</v>
      </c>
      <c r="AF449" s="334">
        <f t="shared" si="102"/>
        <v>0</v>
      </c>
      <c r="AG449" s="334">
        <f t="shared" si="102"/>
        <v>9010.5</v>
      </c>
      <c r="AH449" s="334">
        <f t="shared" si="102"/>
        <v>0</v>
      </c>
      <c r="AI449" s="347">
        <f>AI442+AI324</f>
        <v>96484.278630000001</v>
      </c>
      <c r="AJ449" s="348">
        <f>AJ442+AJ324</f>
        <v>150500</v>
      </c>
      <c r="AK449" s="333">
        <f>AK442</f>
        <v>21006.481369999994</v>
      </c>
      <c r="AL449" s="334">
        <f>AL324</f>
        <v>33009.24000000002</v>
      </c>
      <c r="AM449" s="154"/>
      <c r="AN449" s="152">
        <f>AN444+AN326</f>
        <v>0</v>
      </c>
    </row>
    <row r="450" spans="1:40" s="135" customFormat="1" ht="19.5" customHeight="1" thickBot="1" x14ac:dyDescent="0.4">
      <c r="A450" s="307"/>
      <c r="B450" s="295"/>
      <c r="C450" s="295"/>
      <c r="D450" s="295"/>
      <c r="E450" s="295"/>
      <c r="F450" s="295"/>
      <c r="G450" s="296"/>
      <c r="H450" s="308"/>
      <c r="I450" s="308"/>
      <c r="J450" s="308"/>
      <c r="K450" s="308"/>
      <c r="L450" s="308"/>
      <c r="M450" s="308"/>
      <c r="N450" s="308"/>
      <c r="O450" s="308"/>
      <c r="P450" s="216"/>
      <c r="Q450" s="216"/>
      <c r="R450" s="216"/>
      <c r="S450" s="217"/>
      <c r="T450" s="216"/>
      <c r="U450" s="216"/>
      <c r="V450" s="216"/>
      <c r="W450" s="216"/>
      <c r="X450" s="315" t="s">
        <v>264</v>
      </c>
      <c r="Y450" s="316">
        <f>+Y449+Y448</f>
        <v>0</v>
      </c>
      <c r="Z450" s="316"/>
      <c r="AA450" s="316">
        <f t="shared" ref="AA450:AL450" si="103">+AA449+AA448</f>
        <v>527489.99</v>
      </c>
      <c r="AB450" s="316">
        <f t="shared" ref="AB450:AH450" si="104">+AB449+AB448</f>
        <v>539782.68400000001</v>
      </c>
      <c r="AC450" s="316">
        <f t="shared" si="104"/>
        <v>906278.8703999999</v>
      </c>
      <c r="AD450" s="316">
        <f t="shared" si="104"/>
        <v>935806.89535000001</v>
      </c>
      <c r="AE450" s="316">
        <f t="shared" si="104"/>
        <v>729377.96959999984</v>
      </c>
      <c r="AF450" s="316">
        <f t="shared" si="104"/>
        <v>0</v>
      </c>
      <c r="AG450" s="316">
        <f t="shared" si="104"/>
        <v>137353.5</v>
      </c>
      <c r="AH450" s="316">
        <f t="shared" si="104"/>
        <v>0</v>
      </c>
      <c r="AI450" s="349">
        <f t="shared" si="103"/>
        <v>1475589.90763</v>
      </c>
      <c r="AJ450" s="350">
        <f t="shared" si="103"/>
        <v>2300500</v>
      </c>
      <c r="AK450" s="342">
        <f t="shared" si="103"/>
        <v>321099.07236999989</v>
      </c>
      <c r="AL450" s="316">
        <f t="shared" si="103"/>
        <v>503811.02</v>
      </c>
      <c r="AM450" s="501"/>
    </row>
    <row r="451" spans="1:40" x14ac:dyDescent="0.35">
      <c r="A451" s="88"/>
      <c r="B451" s="88"/>
      <c r="C451" s="88"/>
      <c r="D451" s="88"/>
      <c r="E451" s="88"/>
      <c r="F451" s="88"/>
      <c r="G451" s="88"/>
      <c r="H451" s="122"/>
      <c r="I451" s="122"/>
      <c r="J451" s="122"/>
      <c r="K451" s="122"/>
      <c r="L451" s="122"/>
      <c r="M451" s="122"/>
      <c r="N451" s="122"/>
      <c r="O451" s="122"/>
      <c r="P451" s="88"/>
      <c r="Q451" s="88"/>
      <c r="R451" s="88"/>
      <c r="S451" s="88"/>
      <c r="T451" s="88"/>
      <c r="U451" s="88"/>
      <c r="V451" s="88"/>
      <c r="W451" s="88"/>
      <c r="X451" s="88"/>
      <c r="Y451" s="27"/>
      <c r="Z451" s="27"/>
      <c r="AA451" s="467"/>
      <c r="AB451" s="467"/>
      <c r="AC451" s="467"/>
      <c r="AD451" s="467"/>
      <c r="AE451" s="467"/>
      <c r="AF451" s="467"/>
      <c r="AG451" s="467"/>
      <c r="AH451" s="467"/>
      <c r="AI451" s="468"/>
      <c r="AJ451" s="467"/>
      <c r="AK451" s="468"/>
      <c r="AL451" s="468" t="s">
        <v>267</v>
      </c>
    </row>
    <row r="452" spans="1:40" x14ac:dyDescent="0.35">
      <c r="A452" s="88"/>
      <c r="B452" s="88"/>
      <c r="C452" s="88"/>
      <c r="D452" s="88"/>
      <c r="E452" s="88"/>
      <c r="F452" s="88"/>
      <c r="G452" s="88"/>
      <c r="H452" s="122"/>
      <c r="I452" s="122"/>
      <c r="J452" s="122"/>
      <c r="K452" s="122"/>
      <c r="L452" s="122"/>
      <c r="M452" s="122"/>
      <c r="N452" s="122"/>
      <c r="O452" s="122"/>
      <c r="P452" s="88"/>
      <c r="Q452" s="88"/>
      <c r="R452" s="88"/>
      <c r="S452" s="88"/>
      <c r="T452" s="88"/>
      <c r="U452" s="88"/>
      <c r="V452" s="88"/>
      <c r="W452" s="88"/>
      <c r="X452" s="88"/>
      <c r="Y452" s="27"/>
      <c r="Z452" s="27"/>
      <c r="AA452" s="467"/>
      <c r="AB452" s="467"/>
      <c r="AC452" s="467"/>
      <c r="AD452" s="467"/>
      <c r="AE452" s="467"/>
      <c r="AF452" s="467"/>
      <c r="AG452" s="467"/>
      <c r="AH452" s="467"/>
      <c r="AI452" s="468"/>
      <c r="AJ452" s="469" t="s">
        <v>241</v>
      </c>
      <c r="AK452" s="470"/>
      <c r="AL452" s="1236">
        <f>AL325</f>
        <v>503811.02</v>
      </c>
    </row>
    <row r="453" spans="1:40" x14ac:dyDescent="0.35">
      <c r="Y453" s="9"/>
      <c r="Z453" s="9"/>
      <c r="AA453" s="471"/>
      <c r="AB453" s="471"/>
      <c r="AC453" s="471"/>
      <c r="AD453" s="28"/>
      <c r="AE453" s="28"/>
      <c r="AF453" s="28"/>
      <c r="AG453" s="471"/>
      <c r="AH453" s="471"/>
      <c r="AI453" s="471"/>
      <c r="AJ453" s="469" t="s">
        <v>240</v>
      </c>
      <c r="AK453" s="469">
        <f>AK443</f>
        <v>321099.07236999989</v>
      </c>
      <c r="AL453" s="472"/>
    </row>
    <row r="454" spans="1:40" x14ac:dyDescent="0.35">
      <c r="Y454" s="9"/>
      <c r="Z454" s="9"/>
      <c r="AA454" s="9"/>
      <c r="AB454" s="9"/>
      <c r="AC454" s="9"/>
      <c r="AD454" s="28"/>
      <c r="AE454" s="28"/>
      <c r="AF454" s="28"/>
      <c r="AG454" s="9"/>
      <c r="AH454" s="9"/>
      <c r="AI454" s="17"/>
      <c r="AJ454" s="9"/>
      <c r="AK454" s="9"/>
      <c r="AL454" s="9"/>
    </row>
    <row r="455" spans="1:40" x14ac:dyDescent="0.35">
      <c r="Y455" s="9"/>
      <c r="Z455" s="9"/>
      <c r="AA455" s="9"/>
      <c r="AB455" s="9"/>
      <c r="AC455" s="9"/>
      <c r="AD455" s="28"/>
      <c r="AE455" s="28"/>
      <c r="AF455" s="28"/>
      <c r="AG455" s="9"/>
      <c r="AH455" s="9"/>
      <c r="AI455" s="17"/>
      <c r="AJ455" s="91"/>
      <c r="AK455" s="393"/>
      <c r="AL455" s="92"/>
    </row>
    <row r="456" spans="1:40" x14ac:dyDescent="0.35">
      <c r="Y456" s="9"/>
      <c r="Z456" s="9"/>
      <c r="AA456" s="9"/>
      <c r="AB456" s="9"/>
      <c r="AC456" s="606"/>
      <c r="AD456" s="28"/>
      <c r="AE456" s="28"/>
      <c r="AF456" s="28"/>
      <c r="AG456" s="9"/>
      <c r="AH456" s="9"/>
      <c r="AI456" s="17"/>
      <c r="AJ456" s="9"/>
      <c r="AK456" s="9"/>
      <c r="AL456" s="9"/>
    </row>
    <row r="457" spans="1:40" x14ac:dyDescent="0.35">
      <c r="Y457" s="28"/>
      <c r="Z457" s="28"/>
      <c r="AA457" s="28"/>
      <c r="AB457" s="28"/>
      <c r="AC457" s="28"/>
      <c r="AD457" s="28"/>
      <c r="AE457" s="607"/>
      <c r="AF457" s="9"/>
      <c r="AG457" s="9"/>
      <c r="AH457" s="28"/>
      <c r="AI457" s="29"/>
      <c r="AJ457" s="28"/>
      <c r="AK457" s="28"/>
      <c r="AL457" s="28"/>
    </row>
    <row r="458" spans="1:40" x14ac:dyDescent="0.35">
      <c r="Y458" s="28"/>
      <c r="Z458" s="28"/>
      <c r="AA458" s="28"/>
      <c r="AB458" s="28"/>
      <c r="AC458" s="28"/>
      <c r="AD458" s="28"/>
      <c r="AE458" s="28"/>
      <c r="AF458" s="28"/>
      <c r="AG458" s="9"/>
      <c r="AH458" s="28"/>
      <c r="AI458" s="29"/>
      <c r="AJ458" s="28"/>
      <c r="AK458" s="28"/>
      <c r="AL458" s="28"/>
    </row>
    <row r="459" spans="1:40" x14ac:dyDescent="0.35">
      <c r="Y459" s="28"/>
      <c r="Z459" s="28"/>
      <c r="AA459" s="28"/>
      <c r="AB459" s="28"/>
      <c r="AC459" s="608"/>
      <c r="AD459" s="608"/>
      <c r="AE459" s="608"/>
      <c r="AF459" s="28"/>
      <c r="AG459" s="28"/>
      <c r="AH459" s="28"/>
      <c r="AI459" s="29"/>
      <c r="AJ459" s="28"/>
      <c r="AK459" s="28"/>
      <c r="AL459" s="28"/>
    </row>
    <row r="460" spans="1:40" x14ac:dyDescent="0.35">
      <c r="Y460" s="28"/>
      <c r="Z460" s="28"/>
      <c r="AA460" s="28"/>
      <c r="AB460" s="28"/>
      <c r="AC460" s="608"/>
      <c r="AD460" s="609"/>
      <c r="AE460" s="609"/>
      <c r="AG460" s="28"/>
      <c r="AH460" s="28"/>
      <c r="AI460" s="29"/>
      <c r="AJ460" s="28"/>
      <c r="AK460" s="28"/>
      <c r="AL460" s="28"/>
    </row>
    <row r="461" spans="1:40" x14ac:dyDescent="0.35">
      <c r="Y461" s="28"/>
      <c r="Z461" s="28"/>
      <c r="AA461" s="28"/>
      <c r="AB461" s="28"/>
      <c r="AC461" s="608"/>
      <c r="AD461" s="608"/>
      <c r="AE461" s="608"/>
      <c r="AF461" s="28"/>
      <c r="AG461" s="28"/>
      <c r="AH461" s="28"/>
      <c r="AI461" s="29"/>
      <c r="AJ461" s="28"/>
      <c r="AK461" s="28"/>
      <c r="AL461" s="28"/>
    </row>
    <row r="462" spans="1:40" x14ac:dyDescent="0.35">
      <c r="Y462" s="28"/>
      <c r="Z462" s="28"/>
      <c r="AA462" s="28"/>
      <c r="AB462" s="28"/>
      <c r="AC462" s="28"/>
      <c r="AD462" s="28"/>
      <c r="AE462" s="28"/>
      <c r="AF462" s="28"/>
      <c r="AG462" s="28"/>
      <c r="AH462" s="28"/>
      <c r="AI462" s="29"/>
      <c r="AJ462" s="28"/>
      <c r="AK462" s="28"/>
      <c r="AL462" s="28"/>
    </row>
    <row r="463" spans="1:40" x14ac:dyDescent="0.35">
      <c r="Y463" s="28"/>
      <c r="Z463" s="28"/>
      <c r="AA463" s="28"/>
      <c r="AB463" s="28"/>
      <c r="AC463" s="28"/>
      <c r="AD463" s="28"/>
      <c r="AE463" s="28"/>
      <c r="AF463" s="28"/>
      <c r="AG463" s="28"/>
      <c r="AH463" s="28"/>
      <c r="AI463" s="29"/>
      <c r="AJ463" s="28"/>
      <c r="AK463" s="28"/>
      <c r="AL463" s="28"/>
    </row>
    <row r="464" spans="1:40" x14ac:dyDescent="0.35">
      <c r="Y464" s="28"/>
      <c r="Z464" s="28"/>
      <c r="AA464" s="28"/>
      <c r="AB464" s="28"/>
      <c r="AC464" s="28"/>
      <c r="AD464" s="28"/>
      <c r="AE464" s="28"/>
      <c r="AF464" s="28"/>
      <c r="AG464" s="28"/>
      <c r="AH464" s="28"/>
      <c r="AI464" s="29"/>
      <c r="AJ464" s="28"/>
      <c r="AK464" s="28"/>
      <c r="AL464" s="28"/>
    </row>
    <row r="465" spans="25:38" x14ac:dyDescent="0.35">
      <c r="Y465" s="28"/>
      <c r="Z465" s="28"/>
      <c r="AA465" s="28"/>
      <c r="AB465" s="28"/>
      <c r="AC465" s="28"/>
      <c r="AD465" s="28"/>
      <c r="AE465" s="28"/>
      <c r="AF465" s="28"/>
      <c r="AG465" s="28"/>
      <c r="AH465" s="28"/>
      <c r="AI465" s="29"/>
      <c r="AJ465" s="28"/>
      <c r="AK465" s="28"/>
      <c r="AL465" s="28"/>
    </row>
    <row r="466" spans="25:38" x14ac:dyDescent="0.35">
      <c r="Y466" s="28"/>
      <c r="Z466" s="28"/>
      <c r="AA466" s="28"/>
      <c r="AB466" s="28"/>
      <c r="AC466" s="28"/>
      <c r="AD466" s="28"/>
      <c r="AE466" s="28"/>
      <c r="AF466" s="28"/>
      <c r="AG466" s="28"/>
      <c r="AH466" s="28"/>
      <c r="AI466" s="29"/>
      <c r="AJ466" s="28"/>
      <c r="AK466" s="28"/>
      <c r="AL466" s="28"/>
    </row>
    <row r="467" spans="25:38" x14ac:dyDescent="0.35">
      <c r="Y467" s="28"/>
      <c r="Z467" s="28"/>
      <c r="AA467" s="28"/>
      <c r="AB467" s="28"/>
      <c r="AC467" s="28"/>
      <c r="AD467" s="28"/>
      <c r="AE467" s="28"/>
      <c r="AF467" s="28"/>
      <c r="AG467" s="28"/>
      <c r="AH467" s="28"/>
      <c r="AI467" s="29"/>
      <c r="AJ467" s="28"/>
      <c r="AK467" s="28"/>
      <c r="AL467" s="28"/>
    </row>
    <row r="468" spans="25:38" x14ac:dyDescent="0.35">
      <c r="Y468" s="28"/>
      <c r="Z468" s="28"/>
      <c r="AA468" s="28"/>
      <c r="AB468" s="28"/>
      <c r="AC468" s="28"/>
      <c r="AD468" s="28"/>
      <c r="AE468" s="28"/>
      <c r="AF468" s="28"/>
      <c r="AG468" s="28"/>
      <c r="AH468" s="28"/>
      <c r="AI468" s="29"/>
      <c r="AJ468" s="28"/>
      <c r="AK468" s="28"/>
      <c r="AL468" s="28"/>
    </row>
    <row r="469" spans="25:38" x14ac:dyDescent="0.35">
      <c r="Y469" s="28"/>
      <c r="Z469" s="28"/>
      <c r="AA469" s="28"/>
      <c r="AB469" s="28"/>
      <c r="AC469" s="28"/>
      <c r="AD469" s="28"/>
      <c r="AE469" s="28"/>
      <c r="AF469" s="28"/>
      <c r="AG469" s="28"/>
      <c r="AH469" s="28"/>
      <c r="AI469" s="29"/>
      <c r="AJ469" s="28"/>
      <c r="AK469" s="28"/>
      <c r="AL469" s="28"/>
    </row>
    <row r="470" spans="25:38" x14ac:dyDescent="0.35">
      <c r="Y470" s="28"/>
      <c r="Z470" s="28"/>
      <c r="AA470" s="28"/>
      <c r="AB470" s="28"/>
      <c r="AC470" s="28"/>
      <c r="AD470" s="28"/>
      <c r="AE470" s="28"/>
      <c r="AF470" s="28"/>
      <c r="AG470" s="28"/>
      <c r="AH470" s="28"/>
      <c r="AI470" s="29"/>
      <c r="AJ470" s="28"/>
      <c r="AK470" s="28"/>
      <c r="AL470" s="28"/>
    </row>
    <row r="471" spans="25:38" x14ac:dyDescent="0.35">
      <c r="Y471" s="28"/>
      <c r="Z471" s="28"/>
      <c r="AA471" s="28"/>
      <c r="AB471" s="28"/>
      <c r="AC471" s="28"/>
      <c r="AD471" s="28"/>
      <c r="AE471" s="28"/>
      <c r="AF471" s="28"/>
      <c r="AG471" s="28"/>
      <c r="AH471" s="28"/>
      <c r="AI471" s="29"/>
      <c r="AJ471" s="28"/>
      <c r="AK471" s="28"/>
      <c r="AL471" s="28"/>
    </row>
    <row r="472" spans="25:38" x14ac:dyDescent="0.35">
      <c r="Y472" s="28"/>
      <c r="Z472" s="28"/>
      <c r="AA472" s="28"/>
      <c r="AB472" s="28"/>
      <c r="AC472" s="28"/>
      <c r="AD472" s="28"/>
      <c r="AE472" s="28"/>
      <c r="AF472" s="28"/>
      <c r="AG472" s="28"/>
      <c r="AH472" s="28"/>
      <c r="AI472" s="29"/>
      <c r="AJ472" s="28"/>
      <c r="AK472" s="28"/>
      <c r="AL472" s="28"/>
    </row>
    <row r="473" spans="25:38" x14ac:dyDescent="0.35">
      <c r="Y473" s="28"/>
      <c r="Z473" s="28"/>
      <c r="AA473" s="28"/>
      <c r="AB473" s="28"/>
      <c r="AC473" s="28"/>
      <c r="AD473" s="28"/>
      <c r="AE473" s="28"/>
      <c r="AF473" s="28"/>
      <c r="AG473" s="28"/>
      <c r="AH473" s="28"/>
      <c r="AI473" s="29"/>
      <c r="AJ473" s="28"/>
      <c r="AK473" s="28"/>
      <c r="AL473" s="28"/>
    </row>
    <row r="474" spans="25:38" x14ac:dyDescent="0.35">
      <c r="Y474" s="28"/>
      <c r="Z474" s="28"/>
      <c r="AA474" s="28"/>
      <c r="AB474" s="28"/>
      <c r="AC474" s="28"/>
      <c r="AD474" s="28"/>
      <c r="AE474" s="28"/>
      <c r="AF474" s="28"/>
      <c r="AG474" s="28"/>
      <c r="AH474" s="28"/>
      <c r="AI474" s="29"/>
      <c r="AJ474" s="28"/>
      <c r="AK474" s="28"/>
      <c r="AL474" s="28"/>
    </row>
    <row r="475" spans="25:38" x14ac:dyDescent="0.35">
      <c r="Y475" s="28"/>
      <c r="Z475" s="28"/>
      <c r="AA475" s="28"/>
      <c r="AB475" s="28"/>
      <c r="AC475" s="28"/>
      <c r="AD475" s="28"/>
      <c r="AE475" s="28"/>
      <c r="AF475" s="28"/>
      <c r="AG475" s="28"/>
      <c r="AH475" s="28"/>
      <c r="AI475" s="29"/>
      <c r="AJ475" s="28"/>
      <c r="AK475" s="28"/>
      <c r="AL475" s="28"/>
    </row>
    <row r="476" spans="25:38" x14ac:dyDescent="0.35">
      <c r="Y476" s="28"/>
      <c r="Z476" s="28"/>
      <c r="AA476" s="28"/>
      <c r="AB476" s="28"/>
      <c r="AC476" s="28"/>
      <c r="AD476" s="28"/>
      <c r="AE476" s="28"/>
      <c r="AF476" s="28"/>
      <c r="AG476" s="28"/>
      <c r="AH476" s="28"/>
      <c r="AI476" s="29"/>
      <c r="AJ476" s="28"/>
      <c r="AK476" s="28"/>
      <c r="AL476" s="28"/>
    </row>
    <row r="477" spans="25:38" x14ac:dyDescent="0.35">
      <c r="Y477" s="28"/>
      <c r="Z477" s="28"/>
      <c r="AA477" s="28"/>
      <c r="AB477" s="28"/>
      <c r="AC477" s="28"/>
      <c r="AD477" s="28"/>
      <c r="AE477" s="28"/>
      <c r="AF477" s="28"/>
      <c r="AG477" s="28"/>
      <c r="AH477" s="28"/>
      <c r="AI477" s="29"/>
      <c r="AJ477" s="28"/>
      <c r="AK477" s="28"/>
      <c r="AL477" s="28"/>
    </row>
    <row r="478" spans="25:38" x14ac:dyDescent="0.35">
      <c r="Y478" s="28"/>
      <c r="Z478" s="28"/>
      <c r="AA478" s="28"/>
      <c r="AB478" s="28"/>
      <c r="AC478" s="28"/>
      <c r="AD478" s="28"/>
      <c r="AE478" s="28"/>
      <c r="AF478" s="28"/>
      <c r="AG478" s="28"/>
      <c r="AH478" s="28"/>
      <c r="AI478" s="29"/>
      <c r="AJ478" s="28"/>
      <c r="AK478" s="28"/>
      <c r="AL478" s="28"/>
    </row>
    <row r="479" spans="25:38" x14ac:dyDescent="0.35">
      <c r="Y479" s="28"/>
      <c r="Z479" s="28"/>
      <c r="AA479" s="28"/>
      <c r="AB479" s="28"/>
      <c r="AC479" s="28"/>
      <c r="AD479" s="28"/>
      <c r="AE479" s="28"/>
      <c r="AF479" s="28"/>
      <c r="AG479" s="28"/>
      <c r="AH479" s="28"/>
      <c r="AI479" s="29"/>
      <c r="AJ479" s="28"/>
      <c r="AK479" s="28"/>
      <c r="AL479" s="28"/>
    </row>
    <row r="480" spans="25:38" x14ac:dyDescent="0.35">
      <c r="Y480" s="28"/>
      <c r="Z480" s="28"/>
      <c r="AA480" s="28"/>
      <c r="AB480" s="28"/>
      <c r="AC480" s="28"/>
      <c r="AD480" s="28"/>
      <c r="AE480" s="28"/>
      <c r="AF480" s="28"/>
      <c r="AG480" s="28"/>
      <c r="AH480" s="28"/>
      <c r="AI480" s="29"/>
      <c r="AJ480" s="28"/>
      <c r="AK480" s="28"/>
      <c r="AL480" s="28"/>
    </row>
    <row r="481" spans="25:38" x14ac:dyDescent="0.35">
      <c r="Y481" s="28"/>
      <c r="Z481" s="28"/>
      <c r="AA481" s="28"/>
      <c r="AB481" s="28"/>
      <c r="AC481" s="28"/>
      <c r="AD481" s="28"/>
      <c r="AE481" s="28"/>
      <c r="AF481" s="28"/>
      <c r="AG481" s="28"/>
      <c r="AH481" s="28"/>
      <c r="AI481" s="29"/>
      <c r="AJ481" s="28"/>
      <c r="AK481" s="28"/>
      <c r="AL481" s="28"/>
    </row>
    <row r="482" spans="25:38" x14ac:dyDescent="0.35">
      <c r="Y482" s="28"/>
      <c r="Z482" s="28"/>
      <c r="AA482" s="28"/>
      <c r="AB482" s="28"/>
      <c r="AC482" s="28"/>
      <c r="AD482" s="28"/>
      <c r="AE482" s="28"/>
      <c r="AF482" s="28"/>
      <c r="AG482" s="28"/>
      <c r="AH482" s="28"/>
      <c r="AI482" s="29"/>
      <c r="AJ482" s="28"/>
      <c r="AK482" s="28"/>
      <c r="AL482" s="28"/>
    </row>
    <row r="483" spans="25:38" x14ac:dyDescent="0.35">
      <c r="Y483" s="28"/>
      <c r="Z483" s="28"/>
      <c r="AA483" s="28"/>
      <c r="AB483" s="28"/>
      <c r="AC483" s="28"/>
      <c r="AD483" s="28"/>
      <c r="AE483" s="28"/>
      <c r="AF483" s="28"/>
      <c r="AG483" s="28"/>
      <c r="AH483" s="28"/>
      <c r="AI483" s="29"/>
      <c r="AJ483" s="28"/>
      <c r="AK483" s="28"/>
      <c r="AL483" s="28"/>
    </row>
    <row r="484" spans="25:38" x14ac:dyDescent="0.35">
      <c r="Y484" s="28"/>
      <c r="Z484" s="28"/>
      <c r="AA484" s="28"/>
      <c r="AB484" s="28"/>
      <c r="AC484" s="28"/>
      <c r="AD484" s="28"/>
      <c r="AE484" s="28"/>
      <c r="AF484" s="28"/>
      <c r="AG484" s="28"/>
      <c r="AH484" s="28"/>
      <c r="AI484" s="29"/>
      <c r="AJ484" s="28"/>
      <c r="AK484" s="28"/>
      <c r="AL484" s="28"/>
    </row>
    <row r="485" spans="25:38" x14ac:dyDescent="0.35">
      <c r="Y485" s="28"/>
      <c r="Z485" s="28"/>
      <c r="AA485" s="28"/>
      <c r="AB485" s="28"/>
      <c r="AC485" s="28"/>
      <c r="AD485" s="28"/>
      <c r="AE485" s="28"/>
      <c r="AF485" s="28"/>
      <c r="AG485" s="28"/>
      <c r="AH485" s="28"/>
      <c r="AI485" s="29"/>
      <c r="AJ485" s="28"/>
      <c r="AK485" s="28"/>
      <c r="AL485" s="28"/>
    </row>
    <row r="486" spans="25:38" x14ac:dyDescent="0.35">
      <c r="Y486" s="28"/>
      <c r="Z486" s="28"/>
      <c r="AA486" s="28"/>
      <c r="AB486" s="28"/>
      <c r="AC486" s="28"/>
      <c r="AD486" s="28"/>
      <c r="AE486" s="28"/>
      <c r="AF486" s="28"/>
      <c r="AG486" s="28"/>
      <c r="AH486" s="28"/>
      <c r="AI486" s="29"/>
      <c r="AJ486" s="28"/>
      <c r="AK486" s="28"/>
      <c r="AL486" s="28"/>
    </row>
    <row r="487" spans="25:38" x14ac:dyDescent="0.35">
      <c r="Y487" s="28"/>
      <c r="Z487" s="28"/>
      <c r="AA487" s="28"/>
      <c r="AB487" s="28"/>
      <c r="AC487" s="28"/>
      <c r="AD487" s="28"/>
      <c r="AE487" s="28"/>
      <c r="AF487" s="28"/>
      <c r="AG487" s="28"/>
      <c r="AH487" s="28"/>
      <c r="AI487" s="29"/>
      <c r="AJ487" s="28"/>
      <c r="AK487" s="28"/>
      <c r="AL487" s="28"/>
    </row>
    <row r="488" spans="25:38" x14ac:dyDescent="0.35">
      <c r="Y488" s="28"/>
      <c r="Z488" s="28"/>
      <c r="AA488" s="28"/>
      <c r="AB488" s="28"/>
      <c r="AC488" s="28"/>
      <c r="AD488" s="28"/>
      <c r="AE488" s="28"/>
      <c r="AF488" s="28"/>
      <c r="AG488" s="28"/>
      <c r="AH488" s="28"/>
      <c r="AI488" s="29"/>
      <c r="AJ488" s="28"/>
      <c r="AK488" s="28"/>
      <c r="AL488" s="28"/>
    </row>
  </sheetData>
  <mergeCells count="213">
    <mergeCell ref="B4:B6"/>
    <mergeCell ref="C4:C6"/>
    <mergeCell ref="D4:D6"/>
    <mergeCell ref="E4:E6"/>
    <mergeCell ref="F4:F6"/>
    <mergeCell ref="G4:G6"/>
    <mergeCell ref="X4:X6"/>
    <mergeCell ref="T5:W5"/>
    <mergeCell ref="H4:W4"/>
    <mergeCell ref="AK4:AL4"/>
    <mergeCell ref="H5:K5"/>
    <mergeCell ref="L5:O5"/>
    <mergeCell ref="P5:S5"/>
    <mergeCell ref="AI5:AJ5"/>
    <mergeCell ref="AK5:AL5"/>
    <mergeCell ref="A8:B8"/>
    <mergeCell ref="A9:A58"/>
    <mergeCell ref="B9:B15"/>
    <mergeCell ref="C9:C57"/>
    <mergeCell ref="D9:D57"/>
    <mergeCell ref="E9:E36"/>
    <mergeCell ref="B37:B43"/>
    <mergeCell ref="F9:F36"/>
    <mergeCell ref="G9:G15"/>
    <mergeCell ref="B16:B22"/>
    <mergeCell ref="G16:G22"/>
    <mergeCell ref="B23:B29"/>
    <mergeCell ref="G23:G29"/>
    <mergeCell ref="B30:B36"/>
    <mergeCell ref="G30:G36"/>
    <mergeCell ref="G37:G43"/>
    <mergeCell ref="B44:B50"/>
    <mergeCell ref="A4:A6"/>
    <mergeCell ref="G44:G50"/>
    <mergeCell ref="B51:B57"/>
    <mergeCell ref="G51:G57"/>
    <mergeCell ref="A59:A115"/>
    <mergeCell ref="B59:B65"/>
    <mergeCell ref="C59:C114"/>
    <mergeCell ref="D59:D114"/>
    <mergeCell ref="E59:E93"/>
    <mergeCell ref="F59:F93"/>
    <mergeCell ref="G59:G65"/>
    <mergeCell ref="B66:B72"/>
    <mergeCell ref="G66:G72"/>
    <mergeCell ref="B73:B79"/>
    <mergeCell ref="G73:G79"/>
    <mergeCell ref="B80:B86"/>
    <mergeCell ref="G80:G86"/>
    <mergeCell ref="B87:B93"/>
    <mergeCell ref="G87:G93"/>
    <mergeCell ref="B94:B100"/>
    <mergeCell ref="G94:G100"/>
    <mergeCell ref="B101:B107"/>
    <mergeCell ref="G101:G107"/>
    <mergeCell ref="B108:B114"/>
    <mergeCell ref="G108:G114"/>
    <mergeCell ref="A118:B118"/>
    <mergeCell ref="A119:A140"/>
    <mergeCell ref="B119:B125"/>
    <mergeCell ref="C119:C139"/>
    <mergeCell ref="D119:D139"/>
    <mergeCell ref="E119:E139"/>
    <mergeCell ref="F119:F139"/>
    <mergeCell ref="G119:G125"/>
    <mergeCell ref="B126:B132"/>
    <mergeCell ref="G126:G132"/>
    <mergeCell ref="B133:B139"/>
    <mergeCell ref="G133:G139"/>
    <mergeCell ref="A141:A169"/>
    <mergeCell ref="B141:B147"/>
    <mergeCell ref="C141:C168"/>
    <mergeCell ref="D141:D168"/>
    <mergeCell ref="E141:E161"/>
    <mergeCell ref="F141:F161"/>
    <mergeCell ref="B234:B240"/>
    <mergeCell ref="G234:G240"/>
    <mergeCell ref="G141:G147"/>
    <mergeCell ref="B148:B154"/>
    <mergeCell ref="G148:G154"/>
    <mergeCell ref="B155:B161"/>
    <mergeCell ref="G155:G161"/>
    <mergeCell ref="B162:B168"/>
    <mergeCell ref="E162:E168"/>
    <mergeCell ref="F162:F168"/>
    <mergeCell ref="G162:G168"/>
    <mergeCell ref="B213:B219"/>
    <mergeCell ref="G213:G219"/>
    <mergeCell ref="A170:A197"/>
    <mergeCell ref="B170:B176"/>
    <mergeCell ref="C170:C197"/>
    <mergeCell ref="D170:D197"/>
    <mergeCell ref="G170:G176"/>
    <mergeCell ref="B177:B183"/>
    <mergeCell ref="G177:G183"/>
    <mergeCell ref="B184:B190"/>
    <mergeCell ref="G191:G197"/>
    <mergeCell ref="G184:G190"/>
    <mergeCell ref="B191:B197"/>
    <mergeCell ref="A199:A240"/>
    <mergeCell ref="B199:B205"/>
    <mergeCell ref="C199:C240"/>
    <mergeCell ref="D199:D240"/>
    <mergeCell ref="G199:G205"/>
    <mergeCell ref="B206:B212"/>
    <mergeCell ref="G206:G212"/>
    <mergeCell ref="B220:B226"/>
    <mergeCell ref="G220:G226"/>
    <mergeCell ref="B227:B233"/>
    <mergeCell ref="G227:G233"/>
    <mergeCell ref="A242:A262"/>
    <mergeCell ref="B242:B248"/>
    <mergeCell ref="C242:C262"/>
    <mergeCell ref="D242:D262"/>
    <mergeCell ref="G242:G248"/>
    <mergeCell ref="B249:B255"/>
    <mergeCell ref="G249:G255"/>
    <mergeCell ref="B256:B262"/>
    <mergeCell ref="G256:G262"/>
    <mergeCell ref="A264:A291"/>
    <mergeCell ref="B264:B270"/>
    <mergeCell ref="C264:C291"/>
    <mergeCell ref="D264:D291"/>
    <mergeCell ref="G264:G270"/>
    <mergeCell ref="B271:B277"/>
    <mergeCell ref="G271:G277"/>
    <mergeCell ref="B278:B284"/>
    <mergeCell ref="G278:G284"/>
    <mergeCell ref="B285:B291"/>
    <mergeCell ref="G285:G291"/>
    <mergeCell ref="B314:B320"/>
    <mergeCell ref="G314:G320"/>
    <mergeCell ref="A326:B326"/>
    <mergeCell ref="A327:A341"/>
    <mergeCell ref="B327:B333"/>
    <mergeCell ref="C327:C340"/>
    <mergeCell ref="D327:D340"/>
    <mergeCell ref="E327:E340"/>
    <mergeCell ref="F327:F340"/>
    <mergeCell ref="G327:G333"/>
    <mergeCell ref="A293:A320"/>
    <mergeCell ref="B293:B299"/>
    <mergeCell ref="C293:C320"/>
    <mergeCell ref="D293:D320"/>
    <mergeCell ref="G293:G299"/>
    <mergeCell ref="B300:B306"/>
    <mergeCell ref="G300:G306"/>
    <mergeCell ref="B307:B313"/>
    <mergeCell ref="G307:G313"/>
    <mergeCell ref="B334:B340"/>
    <mergeCell ref="G334:G340"/>
    <mergeCell ref="A342:A363"/>
    <mergeCell ref="B342:B348"/>
    <mergeCell ref="C342:C362"/>
    <mergeCell ref="D342:D362"/>
    <mergeCell ref="E342:E355"/>
    <mergeCell ref="F342:F355"/>
    <mergeCell ref="G342:G348"/>
    <mergeCell ref="B349:B355"/>
    <mergeCell ref="G349:G355"/>
    <mergeCell ref="B356:B362"/>
    <mergeCell ref="E356:E362"/>
    <mergeCell ref="F356:F362"/>
    <mergeCell ref="G356:G362"/>
    <mergeCell ref="A382:A403"/>
    <mergeCell ref="B382:B388"/>
    <mergeCell ref="C382:C402"/>
    <mergeCell ref="D382:D402"/>
    <mergeCell ref="E382:E402"/>
    <mergeCell ref="F382:F402"/>
    <mergeCell ref="G382:G388"/>
    <mergeCell ref="B389:B395"/>
    <mergeCell ref="G389:G395"/>
    <mergeCell ref="B396:B402"/>
    <mergeCell ref="G396:G402"/>
    <mergeCell ref="AA4:AJ4"/>
    <mergeCell ref="A404:A439"/>
    <mergeCell ref="B404:B410"/>
    <mergeCell ref="C404:C438"/>
    <mergeCell ref="D404:D438"/>
    <mergeCell ref="E404:E438"/>
    <mergeCell ref="F404:F438"/>
    <mergeCell ref="B432:B438"/>
    <mergeCell ref="G432:G438"/>
    <mergeCell ref="G404:G410"/>
    <mergeCell ref="B411:B417"/>
    <mergeCell ref="G411:G417"/>
    <mergeCell ref="B418:B424"/>
    <mergeCell ref="G418:G424"/>
    <mergeCell ref="B425:B431"/>
    <mergeCell ref="G425:G431"/>
    <mergeCell ref="A364:A377"/>
    <mergeCell ref="B364:B370"/>
    <mergeCell ref="C364:C377"/>
    <mergeCell ref="D364:D377"/>
    <mergeCell ref="G364:G370"/>
    <mergeCell ref="B371:B377"/>
    <mergeCell ref="G371:G377"/>
    <mergeCell ref="A381:B381"/>
    <mergeCell ref="AO327:AO341"/>
    <mergeCell ref="AO343:AO363"/>
    <mergeCell ref="AO364:AO378"/>
    <mergeCell ref="AO404:AO439"/>
    <mergeCell ref="AO389:AO403"/>
    <mergeCell ref="AO9:AO58"/>
    <mergeCell ref="AO59:AO115"/>
    <mergeCell ref="AO119:AO140"/>
    <mergeCell ref="AO141:AO169"/>
    <mergeCell ref="AO170:AO198"/>
    <mergeCell ref="AO199:AO241"/>
    <mergeCell ref="AO242:AO263"/>
    <mergeCell ref="AO264:AO292"/>
    <mergeCell ref="AO305:AO321"/>
  </mergeCells>
  <pageMargins left="0.7" right="0.7" top="0.75" bottom="0.75" header="0.3" footer="0.3"/>
  <pageSetup orientation="portrait" r:id="rId1"/>
  <ignoredErrors>
    <ignoredError sqref="AI446 AJ440"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140"/>
  <sheetViews>
    <sheetView topLeftCell="A6" zoomScale="80" zoomScaleNormal="80" zoomScalePageLayoutView="90" workbookViewId="0">
      <pane xSplit="6" ySplit="3" topLeftCell="G15" activePane="bottomRight" state="frozen"/>
      <selection activeCell="A6" sqref="A6"/>
      <selection pane="topRight" activeCell="G6" sqref="G6"/>
      <selection pane="bottomLeft" activeCell="A9" sqref="A9"/>
      <selection pane="bottomRight" activeCell="AA144" sqref="AA144"/>
    </sheetView>
  </sheetViews>
  <sheetFormatPr defaultColWidth="0" defaultRowHeight="15.5" x14ac:dyDescent="0.35"/>
  <cols>
    <col min="1" max="1" width="27.25" style="127" customWidth="1"/>
    <col min="2" max="4" width="28.83203125" style="89" hidden="1" customWidth="1"/>
    <col min="5" max="5" width="29.08203125" style="89" hidden="1" customWidth="1"/>
    <col min="6" max="6" width="11.58203125" style="57" customWidth="1"/>
    <col min="7" max="16" width="3" style="57" customWidth="1"/>
    <col min="17" max="18" width="3" style="57" hidden="1" customWidth="1"/>
    <col min="19" max="24" width="3" style="57" customWidth="1"/>
    <col min="25" max="25" width="34.58203125" style="57" customWidth="1"/>
    <col min="26" max="26" width="12.83203125" style="57" customWidth="1"/>
    <col min="27" max="27" width="13.08203125" style="57" bestFit="1" customWidth="1"/>
    <col min="28" max="29" width="12.83203125" style="57" customWidth="1"/>
    <col min="30" max="30" width="13.5" style="57" customWidth="1"/>
    <col min="31" max="31" width="9.83203125" customWidth="1"/>
    <col min="32" max="244" width="7.83203125" customWidth="1"/>
    <col min="245" max="245" width="15.58203125" customWidth="1"/>
    <col min="246" max="247" width="28.83203125" customWidth="1"/>
  </cols>
  <sheetData>
    <row r="2" spans="1:30" s="160" customFormat="1" ht="23.5" x14ac:dyDescent="0.55000000000000004">
      <c r="A2" s="1512" t="s">
        <v>210</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c r="AB2" s="1512"/>
      <c r="AC2" s="1512"/>
      <c r="AD2" s="1512"/>
    </row>
    <row r="3" spans="1:30" s="160" customFormat="1" ht="23.5" x14ac:dyDescent="0.55000000000000004">
      <c r="A3" s="1512" t="s">
        <v>211</v>
      </c>
      <c r="B3" s="1512"/>
      <c r="C3" s="1512"/>
      <c r="D3" s="1512"/>
      <c r="E3" s="1512"/>
      <c r="F3" s="1512"/>
      <c r="G3" s="1512"/>
      <c r="H3" s="1512"/>
      <c r="I3" s="1512"/>
      <c r="J3" s="1512"/>
      <c r="K3" s="1512"/>
      <c r="L3" s="1512"/>
      <c r="M3" s="1512"/>
      <c r="N3" s="1512"/>
      <c r="O3" s="1512"/>
      <c r="P3" s="1512"/>
      <c r="Q3" s="1512"/>
      <c r="R3" s="1512"/>
      <c r="S3" s="1512"/>
      <c r="T3" s="1512"/>
      <c r="U3" s="1512"/>
      <c r="V3" s="1512"/>
      <c r="W3" s="1512"/>
      <c r="X3" s="1512"/>
      <c r="Y3" s="1512"/>
      <c r="Z3" s="1512"/>
      <c r="AA3" s="1512"/>
      <c r="AB3" s="1512"/>
      <c r="AC3" s="1512"/>
      <c r="AD3" s="1512"/>
    </row>
    <row r="4" spans="1:30" s="160" customFormat="1" ht="12.75" customHeight="1" x14ac:dyDescent="0.55000000000000004">
      <c r="A4" s="176"/>
      <c r="B4" s="176"/>
      <c r="C4" s="176"/>
      <c r="D4" s="176"/>
      <c r="E4" s="176"/>
      <c r="F4" s="176"/>
      <c r="G4" s="176"/>
      <c r="H4" s="176"/>
      <c r="I4" s="176"/>
      <c r="J4" s="176"/>
      <c r="K4" s="176"/>
      <c r="L4" s="176"/>
      <c r="M4" s="176"/>
      <c r="N4" s="176"/>
      <c r="O4" s="176"/>
      <c r="P4" s="176"/>
      <c r="Q4" s="176"/>
      <c r="R4" s="176"/>
      <c r="S4" s="613"/>
      <c r="T4" s="613"/>
      <c r="U4" s="613"/>
      <c r="V4" s="613"/>
      <c r="W4" s="613"/>
      <c r="X4" s="613"/>
      <c r="Y4" s="176"/>
      <c r="Z4" s="176"/>
      <c r="AA4" s="176"/>
      <c r="AB4" s="176"/>
      <c r="AC4" s="389"/>
      <c r="AD4" s="176"/>
    </row>
    <row r="5" spans="1:30" s="160" customFormat="1" ht="31.5" thickBot="1" x14ac:dyDescent="0.4">
      <c r="A5" s="265"/>
      <c r="B5" s="192"/>
      <c r="C5" s="192"/>
      <c r="D5" s="192"/>
      <c r="E5" s="192"/>
      <c r="F5" s="193"/>
      <c r="G5" s="193"/>
      <c r="H5" s="193"/>
      <c r="I5" s="193"/>
      <c r="J5" s="193"/>
      <c r="K5" s="193"/>
      <c r="L5" s="193"/>
      <c r="M5" s="193"/>
      <c r="N5" s="193"/>
      <c r="O5" s="193"/>
      <c r="P5" s="193"/>
      <c r="Q5" s="193"/>
      <c r="R5" s="193"/>
      <c r="S5" s="193"/>
      <c r="T5" s="193"/>
      <c r="U5" s="193"/>
      <c r="V5" s="193"/>
      <c r="W5" s="193"/>
      <c r="X5" s="193"/>
      <c r="Y5" s="194"/>
      <c r="Z5" s="194"/>
      <c r="AA5" s="194"/>
      <c r="AB5" s="194"/>
      <c r="AC5" s="194"/>
      <c r="AD5" s="202" t="s">
        <v>208</v>
      </c>
    </row>
    <row r="6" spans="1:30" s="160" customFormat="1" ht="20.25" customHeight="1" thickBot="1" x14ac:dyDescent="0.4">
      <c r="A6" s="1513" t="s">
        <v>17</v>
      </c>
      <c r="B6" s="195" t="s">
        <v>19</v>
      </c>
      <c r="C6" s="195" t="s">
        <v>169</v>
      </c>
      <c r="D6" s="195" t="s">
        <v>20</v>
      </c>
      <c r="E6" s="195" t="s">
        <v>21</v>
      </c>
      <c r="F6" s="1532" t="s">
        <v>22</v>
      </c>
      <c r="G6" s="1494" t="s">
        <v>213</v>
      </c>
      <c r="H6" s="1494"/>
      <c r="I6" s="1494"/>
      <c r="J6" s="1494"/>
      <c r="K6" s="1494"/>
      <c r="L6" s="1494"/>
      <c r="M6" s="1494"/>
      <c r="N6" s="1494"/>
      <c r="O6" s="1494"/>
      <c r="P6" s="1494"/>
      <c r="Q6" s="1494"/>
      <c r="R6" s="1494"/>
      <c r="S6" s="645"/>
      <c r="T6" s="645"/>
      <c r="U6" s="645"/>
      <c r="V6" s="645"/>
      <c r="W6" s="645"/>
      <c r="X6" s="645"/>
      <c r="Y6" s="1516" t="s">
        <v>23</v>
      </c>
      <c r="Z6" s="1525" t="s">
        <v>209</v>
      </c>
      <c r="AA6" s="1526"/>
      <c r="AB6" s="1526"/>
      <c r="AC6" s="1527"/>
      <c r="AD6" s="1519" t="s">
        <v>133</v>
      </c>
    </row>
    <row r="7" spans="1:30" s="160" customFormat="1" ht="16.5" customHeight="1" thickBot="1" x14ac:dyDescent="0.4">
      <c r="A7" s="1514"/>
      <c r="B7" s="177"/>
      <c r="C7" s="177"/>
      <c r="D7" s="177"/>
      <c r="E7" s="177"/>
      <c r="F7" s="1533"/>
      <c r="G7" s="1535">
        <v>2016</v>
      </c>
      <c r="H7" s="1536"/>
      <c r="I7" s="1536"/>
      <c r="J7" s="1537"/>
      <c r="K7" s="1419">
        <v>2017</v>
      </c>
      <c r="L7" s="1420"/>
      <c r="M7" s="1420"/>
      <c r="N7" s="1421"/>
      <c r="O7" s="1531">
        <v>2018</v>
      </c>
      <c r="P7" s="1460"/>
      <c r="Q7" s="1460"/>
      <c r="R7" s="1460"/>
      <c r="S7" s="1460"/>
      <c r="T7" s="1461"/>
      <c r="U7" s="1419">
        <v>2019</v>
      </c>
      <c r="V7" s="1420"/>
      <c r="W7" s="1420"/>
      <c r="X7" s="1421"/>
      <c r="Y7" s="1517"/>
      <c r="Z7" s="1528"/>
      <c r="AA7" s="1529"/>
      <c r="AB7" s="1529"/>
      <c r="AC7" s="1530"/>
      <c r="AD7" s="1520"/>
    </row>
    <row r="8" spans="1:30" s="160" customFormat="1" ht="21" customHeight="1" thickBot="1" x14ac:dyDescent="0.4">
      <c r="A8" s="1515"/>
      <c r="B8" s="196"/>
      <c r="C8" s="196"/>
      <c r="D8" s="196"/>
      <c r="E8" s="196"/>
      <c r="F8" s="1534"/>
      <c r="G8" s="262" t="s">
        <v>37</v>
      </c>
      <c r="H8" s="627" t="s">
        <v>38</v>
      </c>
      <c r="I8" s="262" t="s">
        <v>35</v>
      </c>
      <c r="J8" s="264" t="s">
        <v>36</v>
      </c>
      <c r="K8" s="262" t="s">
        <v>37</v>
      </c>
      <c r="L8" s="263" t="s">
        <v>38</v>
      </c>
      <c r="M8" s="263" t="s">
        <v>35</v>
      </c>
      <c r="N8" s="264" t="s">
        <v>36</v>
      </c>
      <c r="O8" s="262" t="s">
        <v>37</v>
      </c>
      <c r="P8" s="263" t="s">
        <v>38</v>
      </c>
      <c r="Q8" s="263" t="s">
        <v>35</v>
      </c>
      <c r="R8" s="263" t="s">
        <v>36</v>
      </c>
      <c r="S8" s="263" t="s">
        <v>36</v>
      </c>
      <c r="T8" s="264" t="s">
        <v>38</v>
      </c>
      <c r="U8" s="262" t="s">
        <v>37</v>
      </c>
      <c r="V8" s="263" t="s">
        <v>38</v>
      </c>
      <c r="W8" s="263" t="s">
        <v>35</v>
      </c>
      <c r="X8" s="264" t="s">
        <v>36</v>
      </c>
      <c r="Y8" s="1518"/>
      <c r="Z8" s="198">
        <v>2016</v>
      </c>
      <c r="AA8" s="198">
        <v>2017</v>
      </c>
      <c r="AB8" s="198">
        <v>2018</v>
      </c>
      <c r="AC8" s="198">
        <v>2019</v>
      </c>
      <c r="AD8" s="1521"/>
    </row>
    <row r="9" spans="1:30" ht="16" thickBot="1" x14ac:dyDescent="0.4">
      <c r="A9" s="473"/>
      <c r="B9" s="185"/>
      <c r="C9" s="185"/>
      <c r="D9" s="185"/>
      <c r="E9" s="185"/>
      <c r="F9" s="186"/>
      <c r="G9" s="186"/>
      <c r="H9" s="186"/>
      <c r="I9" s="628"/>
      <c r="J9" s="629"/>
      <c r="K9" s="186"/>
      <c r="L9" s="186"/>
      <c r="M9" s="186"/>
      <c r="N9" s="186"/>
      <c r="O9" s="186"/>
      <c r="P9" s="186"/>
      <c r="Q9" s="186"/>
      <c r="R9" s="186"/>
      <c r="S9" s="186"/>
      <c r="T9" s="186"/>
      <c r="U9" s="186"/>
      <c r="V9" s="186"/>
      <c r="W9" s="186"/>
      <c r="X9" s="186"/>
      <c r="Y9" s="187"/>
      <c r="Z9" s="188"/>
      <c r="AA9" s="188"/>
      <c r="AB9" s="188"/>
      <c r="AC9" s="188"/>
      <c r="AD9" s="474"/>
    </row>
    <row r="10" spans="1:30" s="160" customFormat="1" ht="22.5" customHeight="1" thickBot="1" x14ac:dyDescent="0.4">
      <c r="A10" s="1522" t="s">
        <v>42</v>
      </c>
      <c r="B10" s="1523"/>
      <c r="C10" s="1523"/>
      <c r="D10" s="1523"/>
      <c r="E10" s="1523"/>
      <c r="F10" s="1523"/>
      <c r="G10" s="1523"/>
      <c r="H10" s="1523"/>
      <c r="I10" s="1523"/>
      <c r="J10" s="1523"/>
      <c r="K10" s="1523"/>
      <c r="L10" s="1523"/>
      <c r="M10" s="1523"/>
      <c r="N10" s="1523"/>
      <c r="O10" s="1523"/>
      <c r="P10" s="1523"/>
      <c r="Q10" s="1523"/>
      <c r="R10" s="1523"/>
      <c r="S10" s="1523"/>
      <c r="T10" s="1523"/>
      <c r="U10" s="1523"/>
      <c r="V10" s="1523"/>
      <c r="W10" s="1523"/>
      <c r="X10" s="1523"/>
      <c r="Y10" s="1523"/>
      <c r="Z10" s="1523"/>
      <c r="AA10" s="1523"/>
      <c r="AB10" s="1523"/>
      <c r="AC10" s="1523"/>
      <c r="AD10" s="1524"/>
    </row>
    <row r="11" spans="1:30" ht="15.75" customHeight="1" x14ac:dyDescent="0.35">
      <c r="A11" s="1507" t="s">
        <v>44</v>
      </c>
      <c r="B11" s="1427" t="s">
        <v>46</v>
      </c>
      <c r="C11" s="1427" t="s">
        <v>174</v>
      </c>
      <c r="D11" s="1476" t="s">
        <v>179</v>
      </c>
      <c r="E11" s="1476" t="s">
        <v>180</v>
      </c>
      <c r="F11" s="1447" t="s">
        <v>10</v>
      </c>
      <c r="G11" s="497"/>
      <c r="H11" s="387"/>
      <c r="I11" s="387"/>
      <c r="J11" s="498"/>
      <c r="K11" s="497"/>
      <c r="L11" s="387"/>
      <c r="M11" s="387"/>
      <c r="N11" s="624"/>
      <c r="O11" s="497"/>
      <c r="P11" s="387"/>
      <c r="Q11" s="387"/>
      <c r="R11" s="387"/>
      <c r="S11" s="387"/>
      <c r="T11" s="624"/>
      <c r="U11" s="497"/>
      <c r="V11" s="387"/>
      <c r="W11" s="99"/>
      <c r="X11" s="674"/>
      <c r="Y11" s="651" t="s">
        <v>47</v>
      </c>
      <c r="Z11" s="401">
        <f>'UN REDD Master Budget'!AA9+'UN REDD Master Budget'!AA16+'UN REDD Master Budget'!AA23+'UN REDD Master Budget'!AA30+'UN REDD Master Budget'!AA37+'UN REDD Master Budget'!AA44+'UN REDD Master Budget'!AA51</f>
        <v>20543.909999999996</v>
      </c>
      <c r="AA11" s="401">
        <f>'UN REDD Master Budget'!AC9+'UN REDD Master Budget'!AC16+'UN REDD Master Budget'!AC23+'UN REDD Master Budget'!AC30+'UN REDD Master Budget'!AC37+'UN REDD Master Budget'!AC44+'UN REDD Master Budget'!AC51</f>
        <v>37934.21</v>
      </c>
      <c r="AB11" s="401">
        <f>'UN REDD Master Budget'!AE9+'UN REDD Master Budget'!AE16+'UN REDD Master Budget'!AE23+'UN REDD Master Budget'!AE30+'UN REDD Master Budget'!AE37+'UN REDD Master Budget'!AE51</f>
        <v>51200</v>
      </c>
      <c r="AC11" s="401">
        <f>'UN REDD Master Budget'!AG9+'UN REDD Master Budget'!AG16+'UN REDD Master Budget'!AG23+'UN REDD Master Budget'!AG30+'UN REDD Master Budget'!AG37+'UN REDD Master Budget'!AG51</f>
        <v>10000</v>
      </c>
      <c r="AD11" s="521">
        <f>Z11+AA11+AB11+AC11</f>
        <v>119678.12</v>
      </c>
    </row>
    <row r="12" spans="1:30" ht="15.75" customHeight="1" x14ac:dyDescent="0.35">
      <c r="A12" s="1507"/>
      <c r="B12" s="1427"/>
      <c r="C12" s="1427"/>
      <c r="D12" s="1476"/>
      <c r="E12" s="1476"/>
      <c r="F12" s="1447"/>
      <c r="G12" s="251"/>
      <c r="H12" s="174"/>
      <c r="I12" s="368"/>
      <c r="J12" s="369"/>
      <c r="K12" s="251"/>
      <c r="L12" s="174"/>
      <c r="M12" s="174"/>
      <c r="N12" s="662"/>
      <c r="O12" s="251"/>
      <c r="P12" s="174"/>
      <c r="Q12" s="174"/>
      <c r="R12" s="174"/>
      <c r="S12" s="174"/>
      <c r="T12" s="664"/>
      <c r="U12" s="367"/>
      <c r="V12" s="368"/>
      <c r="W12" s="172"/>
      <c r="X12" s="236"/>
      <c r="Y12" s="651" t="str">
        <f>+'UN REDD Master Budget'!X52</f>
        <v xml:space="preserve"> Supplies, Commodities, Materials </v>
      </c>
      <c r="Z12" s="394">
        <f>'UN REDD Master Budget'!AA10+'UN REDD Master Budget'!AA17+'UN REDD Master Budget'!AA24+'UN REDD Master Budget'!AA31+'UN REDD Master Budget'!AA38+'UN REDD Master Budget'!AA45+'UN REDD Master Budget'!AA52</f>
        <v>0</v>
      </c>
      <c r="AA12" s="394">
        <f>'UN REDD Master Budget'!AC10+'UN REDD Master Budget'!AC17+'UN REDD Master Budget'!AC24+'UN REDD Master Budget'!AC31+'UN REDD Master Budget'!AC38+'UN REDD Master Budget'!AC45+'UN REDD Master Budget'!AC52</f>
        <v>19672.650000000001</v>
      </c>
      <c r="AB12" s="394">
        <f>'UN REDD Master Budget'!AE10+'UN REDD Master Budget'!AE17+'UN REDD Master Budget'!AE24+'UN REDD Master Budget'!AE31+'UN REDD Master Budget'!AE38+'UN REDD Master Budget'!AE45+'UN REDD Master Budget'!AE52</f>
        <v>26500</v>
      </c>
      <c r="AC12" s="394">
        <f>'UN REDD Master Budget'!AG10+'UN REDD Master Budget'!AG17+'UN REDD Master Budget'!AG24+'UN REDD Master Budget'!AG31+'UN REDD Master Budget'!AG38+'UN REDD Master Budget'!AG45+'UN REDD Master Budget'!AG52</f>
        <v>0</v>
      </c>
      <c r="AD12" s="397">
        <f t="shared" ref="AD12:AD17" si="0">Z12+AA12+AB12+AC12</f>
        <v>46172.65</v>
      </c>
    </row>
    <row r="13" spans="1:30" ht="26" x14ac:dyDescent="0.35">
      <c r="A13" s="1507"/>
      <c r="B13" s="1427"/>
      <c r="C13" s="1427"/>
      <c r="D13" s="1476"/>
      <c r="E13" s="1476"/>
      <c r="F13" s="1447"/>
      <c r="G13" s="234"/>
      <c r="H13" s="172"/>
      <c r="I13" s="172"/>
      <c r="J13" s="236"/>
      <c r="K13" s="367"/>
      <c r="L13" s="368"/>
      <c r="M13" s="636"/>
      <c r="N13" s="636"/>
      <c r="O13" s="367"/>
      <c r="P13" s="172"/>
      <c r="Q13" s="172"/>
      <c r="R13" s="172"/>
      <c r="S13" s="172"/>
      <c r="T13" s="491"/>
      <c r="U13" s="234"/>
      <c r="V13" s="172"/>
      <c r="W13" s="172"/>
      <c r="X13" s="236"/>
      <c r="Y13" s="633" t="s">
        <v>49</v>
      </c>
      <c r="Z13" s="394">
        <f>'UN REDD Master Budget'!AA11+'UN REDD Master Budget'!AA18+'UN REDD Master Budget'!AA25+'UN REDD Master Budget'!AA32+'UN REDD Master Budget'!AA39+'UN REDD Master Budget'!AA46+'UN REDD Master Budget'!AA53</f>
        <v>0</v>
      </c>
      <c r="AA13" s="394">
        <f>'UN REDD Master Budget'!AC11+'UN REDD Master Budget'!AC18+'UN REDD Master Budget'!AC25+'UN REDD Master Budget'!AC32+'UN REDD Master Budget'!AC39+'UN REDD Master Budget'!AC46+'UN REDD Master Budget'!AC53</f>
        <v>0</v>
      </c>
      <c r="AB13" s="394">
        <f>'UN REDD Master Budget'!AE11+'UN REDD Master Budget'!AE18+'UN REDD Master Budget'!AE25+'UN REDD Master Budget'!AE32+'UN REDD Master Budget'!AE39+'UN REDD Master Budget'!AE46+'UN REDD Master Budget'!AE53</f>
        <v>0</v>
      </c>
      <c r="AC13" s="394">
        <f>'UN REDD Master Budget'!AG11+'UN REDD Master Budget'!AG18+'UN REDD Master Budget'!AG25+'UN REDD Master Budget'!AG32+'UN REDD Master Budget'!AG39+'UN REDD Master Budget'!AG46+'UN REDD Master Budget'!AG53</f>
        <v>0</v>
      </c>
      <c r="AD13" s="397">
        <f t="shared" si="0"/>
        <v>0</v>
      </c>
    </row>
    <row r="14" spans="1:30" x14ac:dyDescent="0.35">
      <c r="A14" s="1507"/>
      <c r="B14" s="1427"/>
      <c r="C14" s="1427"/>
      <c r="D14" s="1476"/>
      <c r="E14" s="1476"/>
      <c r="F14" s="1447"/>
      <c r="G14" s="234"/>
      <c r="H14" s="172"/>
      <c r="I14" s="368"/>
      <c r="J14" s="369"/>
      <c r="K14" s="234"/>
      <c r="L14" s="368"/>
      <c r="M14" s="368"/>
      <c r="N14" s="663"/>
      <c r="O14" s="251"/>
      <c r="P14" s="174"/>
      <c r="Q14" s="174"/>
      <c r="R14" s="174"/>
      <c r="S14" s="174"/>
      <c r="T14" s="664"/>
      <c r="U14" s="234"/>
      <c r="V14" s="172"/>
      <c r="W14" s="172"/>
      <c r="X14" s="236"/>
      <c r="Y14" s="633" t="s">
        <v>50</v>
      </c>
      <c r="Z14" s="394">
        <f>'UN REDD Master Budget'!AA12+'UN REDD Master Budget'!AA19+'UN REDD Master Budget'!AA26+'UN REDD Master Budget'!AA33+'UN REDD Master Budget'!AA40+'UN REDD Master Budget'!AA47+'UN REDD Master Budget'!AA54</f>
        <v>0</v>
      </c>
      <c r="AA14" s="394">
        <f>'UN REDD Master Budget'!AC12+'UN REDD Master Budget'!AC19+'UN REDD Master Budget'!AC26+'UN REDD Master Budget'!AC33+'UN REDD Master Budget'!AC40+'UN REDD Master Budget'!AC47+'UN REDD Master Budget'!AC54</f>
        <v>0</v>
      </c>
      <c r="AB14" s="394">
        <f>'UN REDD Master Budget'!AE12+'UN REDD Master Budget'!AE19+'UN REDD Master Budget'!AE26+'UN REDD Master Budget'!AE33+'UN REDD Master Budget'!AE40+'UN REDD Master Budget'!AE47+'UN REDD Master Budget'!AE54</f>
        <v>5000</v>
      </c>
      <c r="AC14" s="394">
        <f>'UN REDD Master Budget'!AG12+'UN REDD Master Budget'!AG19+'UN REDD Master Budget'!AG26+'UN REDD Master Budget'!AG33+'UN REDD Master Budget'!AG40+'UN REDD Master Budget'!AG47+'UN REDD Master Budget'!AG54</f>
        <v>0</v>
      </c>
      <c r="AD14" s="397">
        <f t="shared" si="0"/>
        <v>5000</v>
      </c>
    </row>
    <row r="15" spans="1:30" x14ac:dyDescent="0.35">
      <c r="A15" s="1507"/>
      <c r="B15" s="1427"/>
      <c r="C15" s="1427"/>
      <c r="D15" s="1476"/>
      <c r="E15" s="1476"/>
      <c r="F15" s="1447"/>
      <c r="G15" s="234"/>
      <c r="H15" s="172"/>
      <c r="I15" s="172"/>
      <c r="J15" s="236"/>
      <c r="K15" s="251"/>
      <c r="L15" s="174"/>
      <c r="M15" s="174"/>
      <c r="N15" s="664"/>
      <c r="O15" s="251"/>
      <c r="P15" s="174"/>
      <c r="Q15" s="174"/>
      <c r="R15" s="174"/>
      <c r="S15" s="174"/>
      <c r="T15" s="664"/>
      <c r="U15" s="367"/>
      <c r="V15" s="368"/>
      <c r="W15" s="172"/>
      <c r="X15" s="236"/>
      <c r="Y15" s="651" t="s">
        <v>51</v>
      </c>
      <c r="Z15" s="394">
        <f>'UN REDD Master Budget'!AA13+'UN REDD Master Budget'!AA20+'UN REDD Master Budget'!AA27+'UN REDD Master Budget'!AA34+'UN REDD Master Budget'!AA41+'UN REDD Master Budget'!AA48+'UN REDD Master Budget'!AA55</f>
        <v>0</v>
      </c>
      <c r="AA15" s="394">
        <f>'UN REDD Master Budget'!AC13+'UN REDD Master Budget'!AC20+'UN REDD Master Budget'!AC27+'UN REDD Master Budget'!AC34+'UN REDD Master Budget'!AC41+'UN REDD Master Budget'!AC48+'UN REDD Master Budget'!AC55</f>
        <v>48.94</v>
      </c>
      <c r="AB15" s="394">
        <f>'UN REDD Master Budget'!AE13+'UN REDD Master Budget'!AE20+'UN REDD Master Budget'!AE27+'UN REDD Master Budget'!AE34+'UN REDD Master Budget'!AE41+'UN REDD Master Budget'!AE48+'UN REDD Master Budget'!AE55</f>
        <v>3000</v>
      </c>
      <c r="AC15" s="394">
        <f>'UN REDD Master Budget'!AG13+'UN REDD Master Budget'!AG20+'UN REDD Master Budget'!AG27+'UN REDD Master Budget'!AG34+'UN REDD Master Budget'!AG41+'UN REDD Master Budget'!AG48+'UN REDD Master Budget'!AG55</f>
        <v>0</v>
      </c>
      <c r="AD15" s="397">
        <f t="shared" si="0"/>
        <v>3048.94</v>
      </c>
    </row>
    <row r="16" spans="1:30" x14ac:dyDescent="0.35">
      <c r="A16" s="1507"/>
      <c r="B16" s="1427"/>
      <c r="C16" s="1427"/>
      <c r="D16" s="1476"/>
      <c r="E16" s="1476"/>
      <c r="F16" s="1447"/>
      <c r="G16" s="234"/>
      <c r="H16" s="172"/>
      <c r="I16" s="172"/>
      <c r="J16" s="236"/>
      <c r="K16" s="234"/>
      <c r="L16" s="172"/>
      <c r="M16" s="172"/>
      <c r="N16" s="491"/>
      <c r="O16" s="234"/>
      <c r="P16" s="172"/>
      <c r="Q16" s="172"/>
      <c r="R16" s="172"/>
      <c r="S16" s="172"/>
      <c r="T16" s="491"/>
      <c r="U16" s="234"/>
      <c r="V16" s="172"/>
      <c r="W16" s="172"/>
      <c r="X16" s="236"/>
      <c r="Y16" s="633" t="s">
        <v>52</v>
      </c>
      <c r="Z16" s="394">
        <f>'UN REDD Master Budget'!AA14+'UN REDD Master Budget'!AA21+'UN REDD Master Budget'!AA28+'UN REDD Master Budget'!AA35+'UN REDD Master Budget'!AA42+'UN REDD Master Budget'!AA49+'UN REDD Master Budget'!AA56</f>
        <v>0</v>
      </c>
      <c r="AA16" s="394">
        <f>'UN REDD Master Budget'!AC14+'UN REDD Master Budget'!AC21+'UN REDD Master Budget'!AC28+'UN REDD Master Budget'!AC35+'UN REDD Master Budget'!AC42+'UN REDD Master Budget'!AC49+'UN REDD Master Budget'!AC56</f>
        <v>0</v>
      </c>
      <c r="AB16" s="394">
        <f>'UN REDD Master Budget'!AE14+'UN REDD Master Budget'!AE21+'UN REDD Master Budget'!AE28+'UN REDD Master Budget'!AE35+'UN REDD Master Budget'!AE42+'UN REDD Master Budget'!AE49+'UN REDD Master Budget'!AE56</f>
        <v>0</v>
      </c>
      <c r="AC16" s="394">
        <f>'UN REDD Master Budget'!AG14+'UN REDD Master Budget'!AG21+'UN REDD Master Budget'!AG28+'UN REDD Master Budget'!AG35+'UN REDD Master Budget'!AG42+'UN REDD Master Budget'!AG49+'UN REDD Master Budget'!AG56</f>
        <v>0</v>
      </c>
      <c r="AD16" s="397">
        <f t="shared" si="0"/>
        <v>0</v>
      </c>
    </row>
    <row r="17" spans="1:31" x14ac:dyDescent="0.35">
      <c r="A17" s="1507"/>
      <c r="B17" s="1427"/>
      <c r="C17" s="1427"/>
      <c r="D17" s="1476"/>
      <c r="E17" s="1476"/>
      <c r="F17" s="1448"/>
      <c r="G17" s="251"/>
      <c r="H17" s="174"/>
      <c r="I17" s="174"/>
      <c r="J17" s="235"/>
      <c r="K17" s="251"/>
      <c r="L17" s="174"/>
      <c r="M17" s="174"/>
      <c r="N17" s="664"/>
      <c r="O17" s="251"/>
      <c r="P17" s="172"/>
      <c r="Q17" s="172"/>
      <c r="R17" s="172"/>
      <c r="S17" s="172"/>
      <c r="T17" s="491"/>
      <c r="U17" s="234"/>
      <c r="V17" s="172"/>
      <c r="W17" s="172"/>
      <c r="X17" s="236"/>
      <c r="Y17" s="633" t="s">
        <v>53</v>
      </c>
      <c r="Z17" s="394">
        <f>'UN REDD Master Budget'!AA15+'UN REDD Master Budget'!AA22+'UN REDD Master Budget'!AA29+'UN REDD Master Budget'!AA36+'UN REDD Master Budget'!AA43+'UN REDD Master Budget'!AA50+'UN REDD Master Budget'!AA57</f>
        <v>4058.4199999999996</v>
      </c>
      <c r="AA17" s="394">
        <f>'UN REDD Master Budget'!AC15+'UN REDD Master Budget'!AC22+'UN REDD Master Budget'!AC29+'UN REDD Master Budget'!AC36+'UN REDD Master Budget'!AC43+'UN REDD Master Budget'!AC50+'UN REDD Master Budget'!AC57</f>
        <v>929.57999999999993</v>
      </c>
      <c r="AB17" s="394">
        <f>'UN REDD Master Budget'!AE15+'UN REDD Master Budget'!AE22+'UN REDD Master Budget'!AE29+'UN REDD Master Budget'!AE36+'UN REDD Master Budget'!AE43+'UN REDD Master Budget'!AE50+'UN REDD Master Budget'!AE57</f>
        <v>0</v>
      </c>
      <c r="AC17" s="394">
        <f>'UN REDD Master Budget'!AG15+'UN REDD Master Budget'!AG22+'UN REDD Master Budget'!AG29+'UN REDD Master Budget'!AG36+'UN REDD Master Budget'!AG43+'UN REDD Master Budget'!AG50+'UN REDD Master Budget'!AG57</f>
        <v>0</v>
      </c>
      <c r="AD17" s="397">
        <f t="shared" si="0"/>
        <v>4988</v>
      </c>
      <c r="AE17" s="33"/>
    </row>
    <row r="18" spans="1:31" s="135" customFormat="1" ht="14.5" x14ac:dyDescent="0.35">
      <c r="A18" s="1508"/>
      <c r="B18" s="131"/>
      <c r="C18" s="131"/>
      <c r="D18" s="131"/>
      <c r="E18" s="131"/>
      <c r="F18" s="637"/>
      <c r="G18" s="245"/>
      <c r="H18" s="183"/>
      <c r="I18" s="183"/>
      <c r="J18" s="246"/>
      <c r="K18" s="256"/>
      <c r="L18" s="184"/>
      <c r="M18" s="184"/>
      <c r="N18" s="665"/>
      <c r="O18" s="245"/>
      <c r="P18" s="183"/>
      <c r="Q18" s="113"/>
      <c r="R18" s="113"/>
      <c r="S18" s="113"/>
      <c r="T18" s="668"/>
      <c r="U18" s="653"/>
      <c r="V18" s="113"/>
      <c r="W18" s="113"/>
      <c r="X18" s="646"/>
      <c r="Y18" s="634" t="s">
        <v>207</v>
      </c>
      <c r="Z18" s="403">
        <f>SUM(Z11:Z17)</f>
        <v>24602.329999999994</v>
      </c>
      <c r="AA18" s="403">
        <f>SUM(AA11:AA17)</f>
        <v>58585.380000000005</v>
      </c>
      <c r="AB18" s="403">
        <f>SUM(AB11:AB17)</f>
        <v>85700</v>
      </c>
      <c r="AC18" s="403">
        <f>SUM(AC11:AC17)</f>
        <v>10000</v>
      </c>
      <c r="AD18" s="403">
        <f>SUM(AD11:AD17)</f>
        <v>178887.71</v>
      </c>
      <c r="AE18" s="501"/>
    </row>
    <row r="19" spans="1:31" ht="15.75" customHeight="1" x14ac:dyDescent="0.35">
      <c r="A19" s="1506" t="s">
        <v>60</v>
      </c>
      <c r="B19" s="1426" t="s">
        <v>161</v>
      </c>
      <c r="C19" s="1426" t="s">
        <v>161</v>
      </c>
      <c r="D19" s="1423" t="s">
        <v>181</v>
      </c>
      <c r="E19" s="1428" t="s">
        <v>182</v>
      </c>
      <c r="F19" s="1446" t="s">
        <v>10</v>
      </c>
      <c r="G19" s="251"/>
      <c r="H19" s="174"/>
      <c r="I19" s="174"/>
      <c r="J19" s="235"/>
      <c r="K19" s="251"/>
      <c r="L19" s="174"/>
      <c r="M19" s="174"/>
      <c r="N19" s="664"/>
      <c r="O19" s="252"/>
      <c r="P19" s="175"/>
      <c r="Q19" s="175"/>
      <c r="R19" s="175"/>
      <c r="S19" s="175"/>
      <c r="T19" s="669"/>
      <c r="U19" s="252"/>
      <c r="V19" s="175"/>
      <c r="W19" s="173"/>
      <c r="X19" s="244"/>
      <c r="Y19" s="632" t="s">
        <v>47</v>
      </c>
      <c r="Z19" s="405">
        <f>'UN REDD Master Budget'!AA59+'UN REDD Master Budget'!AA66+'UN REDD Master Budget'!AA73+'UN REDD Master Budget'!AA80+'UN REDD Master Budget'!AA87+'UN REDD Master Budget'!AA94+'UN REDD Master Budget'!AA101+'UN REDD Master Budget'!AA108</f>
        <v>15289</v>
      </c>
      <c r="AA19" s="405">
        <f>'UN REDD Master Budget'!AC59+'UN REDD Master Budget'!AC66+'UN REDD Master Budget'!AC73+'UN REDD Master Budget'!AC80+'UN REDD Master Budget'!AC87+'UN REDD Master Budget'!AC94+'UN REDD Master Budget'!AC101+'UN REDD Master Budget'!AC108</f>
        <v>33337.800000000003</v>
      </c>
      <c r="AB19" s="405">
        <f>'UN REDD Master Budget'!AE59+'UN REDD Master Budget'!AE66+'UN REDD Master Budget'!AE73+'UN REDD Master Budget'!AE80+'UN REDD Master Budget'!AE87+'UN REDD Master Budget'!AE94+'UN REDD Master Budget'!AE101+'UN REDD Master Budget'!AE108</f>
        <v>34600</v>
      </c>
      <c r="AC19" s="405">
        <f>'UN REDD Master Budget'!AG59+'UN REDD Master Budget'!AG66+'UN REDD Master Budget'!AG73+'UN REDD Master Budget'!AG80+'UN REDD Master Budget'!AG87+'UN REDD Master Budget'!AG94+'UN REDD Master Budget'!AG101+'UN REDD Master Budget'!AG108</f>
        <v>12000</v>
      </c>
      <c r="AD19" s="397">
        <f t="shared" ref="AD19" si="1">Z19+AA19+AB19+AC19</f>
        <v>95226.8</v>
      </c>
    </row>
    <row r="20" spans="1:31" x14ac:dyDescent="0.35">
      <c r="A20" s="1507"/>
      <c r="B20" s="1427"/>
      <c r="C20" s="1427"/>
      <c r="D20" s="1424"/>
      <c r="E20" s="1429"/>
      <c r="F20" s="1447"/>
      <c r="G20" s="234"/>
      <c r="H20" s="172"/>
      <c r="I20" s="174"/>
      <c r="J20" s="235"/>
      <c r="K20" s="251"/>
      <c r="L20" s="174"/>
      <c r="M20" s="174"/>
      <c r="N20" s="664"/>
      <c r="O20" s="252"/>
      <c r="P20" s="175"/>
      <c r="Q20" s="175"/>
      <c r="R20" s="175"/>
      <c r="S20" s="175"/>
      <c r="T20" s="669"/>
      <c r="U20" s="620"/>
      <c r="V20" s="374"/>
      <c r="W20" s="173"/>
      <c r="X20" s="244"/>
      <c r="Y20" s="633" t="s">
        <v>48</v>
      </c>
      <c r="Z20" s="405">
        <f>'UN REDD Master Budget'!AA60+'UN REDD Master Budget'!AA67+'UN REDD Master Budget'!AA74+'UN REDD Master Budget'!AA81+'UN REDD Master Budget'!AA88+'UN REDD Master Budget'!AA95+'UN REDD Master Budget'!AA102+'UN REDD Master Budget'!AA109</f>
        <v>1090.6500000000001</v>
      </c>
      <c r="AA20" s="405">
        <f>'UN REDD Master Budget'!AC60+'UN REDD Master Budget'!AC67+'UN REDD Master Budget'!AC74+'UN REDD Master Budget'!AC81+'UN REDD Master Budget'!AC88+'UN REDD Master Budget'!AC95+'UN REDD Master Budget'!AC102+'UN REDD Master Budget'!AC109</f>
        <v>2981.84</v>
      </c>
      <c r="AB20" s="405">
        <f>'UN REDD Master Budget'!AE60+'UN REDD Master Budget'!AE67+'UN REDD Master Budget'!AE74+'UN REDD Master Budget'!AE81+'UN REDD Master Budget'!AE88+'UN REDD Master Budget'!AE95+'UN REDD Master Budget'!AE102+'UN REDD Master Budget'!AE109</f>
        <v>11000</v>
      </c>
      <c r="AC20" s="405">
        <f>'UN REDD Master Budget'!AG60+'UN REDD Master Budget'!AG67+'UN REDD Master Budget'!AG74+'UN REDD Master Budget'!AG81+'UN REDD Master Budget'!AG88+'UN REDD Master Budget'!AG95+'UN REDD Master Budget'!AG102+'UN REDD Master Budget'!AG109</f>
        <v>0</v>
      </c>
      <c r="AD20" s="397">
        <f t="shared" ref="AD20:AD25" si="2">Z20+AA20+AB20+AC20</f>
        <v>15072.49</v>
      </c>
    </row>
    <row r="21" spans="1:31" ht="26" x14ac:dyDescent="0.35">
      <c r="A21" s="1507"/>
      <c r="B21" s="1427"/>
      <c r="C21" s="1427"/>
      <c r="D21" s="1424"/>
      <c r="E21" s="1429"/>
      <c r="F21" s="1447"/>
      <c r="G21" s="234"/>
      <c r="H21" s="172"/>
      <c r="I21" s="172"/>
      <c r="J21" s="236"/>
      <c r="K21" s="234"/>
      <c r="L21" s="172"/>
      <c r="M21" s="172"/>
      <c r="N21" s="491"/>
      <c r="O21" s="253"/>
      <c r="P21" s="173"/>
      <c r="Q21" s="173"/>
      <c r="R21" s="173"/>
      <c r="S21" s="173"/>
      <c r="T21" s="630"/>
      <c r="U21" s="253"/>
      <c r="V21" s="173"/>
      <c r="W21" s="173"/>
      <c r="X21" s="244"/>
      <c r="Y21" s="633" t="s">
        <v>49</v>
      </c>
      <c r="Z21" s="405">
        <f>'UN REDD Master Budget'!AA61+'UN REDD Master Budget'!AA68+'UN REDD Master Budget'!AA75+'UN REDD Master Budget'!AA82+'UN REDD Master Budget'!AA89+'UN REDD Master Budget'!AA96+'UN REDD Master Budget'!AA103+'UN REDD Master Budget'!AA110</f>
        <v>0</v>
      </c>
      <c r="AA21" s="405">
        <f>'UN REDD Master Budget'!AC61+'UN REDD Master Budget'!AC68+'UN REDD Master Budget'!AC75+'UN REDD Master Budget'!AC82+'UN REDD Master Budget'!AC89+'UN REDD Master Budget'!AC96+'UN REDD Master Budget'!AC103+'UN REDD Master Budget'!AC110</f>
        <v>0</v>
      </c>
      <c r="AB21" s="405">
        <f>'UN REDD Master Budget'!AE61+'UN REDD Master Budget'!AE68+'UN REDD Master Budget'!AE75+'UN REDD Master Budget'!AE82+'UN REDD Master Budget'!AE89+'UN REDD Master Budget'!AE96+'UN REDD Master Budget'!AE103+'UN REDD Master Budget'!AE110</f>
        <v>0</v>
      </c>
      <c r="AC21" s="405">
        <f>'UN REDD Master Budget'!AG61+'UN REDD Master Budget'!AG68+'UN REDD Master Budget'!AG75+'UN REDD Master Budget'!AG82+'UN REDD Master Budget'!AG89+'UN REDD Master Budget'!AG96+'UN REDD Master Budget'!AG103+'UN REDD Master Budget'!AG110</f>
        <v>0</v>
      </c>
      <c r="AD21" s="397">
        <f t="shared" si="2"/>
        <v>0</v>
      </c>
    </row>
    <row r="22" spans="1:31" x14ac:dyDescent="0.35">
      <c r="A22" s="1507"/>
      <c r="B22" s="1427"/>
      <c r="C22" s="1427"/>
      <c r="D22" s="1424"/>
      <c r="E22" s="1429"/>
      <c r="F22" s="1447"/>
      <c r="G22" s="234"/>
      <c r="H22" s="172"/>
      <c r="I22" s="172"/>
      <c r="J22" s="236"/>
      <c r="K22" s="234"/>
      <c r="L22" s="172"/>
      <c r="M22" s="172"/>
      <c r="N22" s="491"/>
      <c r="O22" s="251"/>
      <c r="P22" s="174"/>
      <c r="Q22" s="174"/>
      <c r="R22" s="174"/>
      <c r="S22" s="174"/>
      <c r="T22" s="664"/>
      <c r="U22" s="253"/>
      <c r="V22" s="173"/>
      <c r="W22" s="173"/>
      <c r="X22" s="244"/>
      <c r="Y22" s="633" t="s">
        <v>50</v>
      </c>
      <c r="Z22" s="405">
        <f>'UN REDD Master Budget'!AA62+'UN REDD Master Budget'!AA69+'UN REDD Master Budget'!AA76+'UN REDD Master Budget'!AA83+'UN REDD Master Budget'!AA90+'UN REDD Master Budget'!AA97+'UN REDD Master Budget'!AA104+'UN REDD Master Budget'!AA111</f>
        <v>0</v>
      </c>
      <c r="AA22" s="405">
        <f>'UN REDD Master Budget'!AC62+'UN REDD Master Budget'!AC69+'UN REDD Master Budget'!AC76+'UN REDD Master Budget'!AC83+'UN REDD Master Budget'!AC90+'UN REDD Master Budget'!AC97+'UN REDD Master Budget'!AC104+'UN REDD Master Budget'!AC111</f>
        <v>0</v>
      </c>
      <c r="AB22" s="405">
        <f>'UN REDD Master Budget'!AE62+'UN REDD Master Budget'!AE69+'UN REDD Master Budget'!AE76+'UN REDD Master Budget'!AE83+'UN REDD Master Budget'!AE90+'UN REDD Master Budget'!AE97+'UN REDD Master Budget'!AE104+'UN REDD Master Budget'!AE111</f>
        <v>8313</v>
      </c>
      <c r="AC22" s="405">
        <f>'UN REDD Master Budget'!AG62+'UN REDD Master Budget'!AG69+'UN REDD Master Budget'!AG76+'UN REDD Master Budget'!AG83+'UN REDD Master Budget'!AG90+'UN REDD Master Budget'!AG97+'UN REDD Master Budget'!AG104+'UN REDD Master Budget'!AG111</f>
        <v>0</v>
      </c>
      <c r="AD22" s="397">
        <f t="shared" si="2"/>
        <v>8313</v>
      </c>
    </row>
    <row r="23" spans="1:31" x14ac:dyDescent="0.35">
      <c r="A23" s="1507"/>
      <c r="B23" s="1427"/>
      <c r="C23" s="1427"/>
      <c r="D23" s="1424"/>
      <c r="E23" s="1429"/>
      <c r="F23" s="1447"/>
      <c r="G23" s="234"/>
      <c r="H23" s="172"/>
      <c r="I23" s="172"/>
      <c r="J23" s="236"/>
      <c r="K23" s="367"/>
      <c r="L23" s="368"/>
      <c r="M23" s="368"/>
      <c r="N23" s="636"/>
      <c r="O23" s="251"/>
      <c r="P23" s="174"/>
      <c r="Q23" s="174"/>
      <c r="R23" s="174"/>
      <c r="S23" s="174"/>
      <c r="T23" s="664"/>
      <c r="U23" s="367"/>
      <c r="V23" s="368"/>
      <c r="W23" s="173"/>
      <c r="X23" s="244"/>
      <c r="Y23" s="633" t="s">
        <v>51</v>
      </c>
      <c r="Z23" s="405">
        <f>'UN REDD Master Budget'!AA63+'UN REDD Master Budget'!AA70+'UN REDD Master Budget'!AA77+'UN REDD Master Budget'!AA84+'UN REDD Master Budget'!AA91+'UN REDD Master Budget'!AA98+'UN REDD Master Budget'!AA105+'UN REDD Master Budget'!AA112</f>
        <v>0</v>
      </c>
      <c r="AA23" s="405">
        <f>'UN REDD Master Budget'!AC63+'UN REDD Master Budget'!AC70+'UN REDD Master Budget'!AC77+'UN REDD Master Budget'!AC84+'UN REDD Master Budget'!AC91+'UN REDD Master Budget'!AC98+'UN REDD Master Budget'!AC105+'UN REDD Master Budget'!AC112</f>
        <v>0</v>
      </c>
      <c r="AB23" s="405">
        <f>'UN REDD Master Budget'!AE63+'UN REDD Master Budget'!AE70+'UN REDD Master Budget'!AE77+'UN REDD Master Budget'!AE84+'UN REDD Master Budget'!AE91+'UN REDD Master Budget'!AE98+'UN REDD Master Budget'!AE105+'UN REDD Master Budget'!AE112</f>
        <v>2500</v>
      </c>
      <c r="AC23" s="405">
        <f>'UN REDD Master Budget'!AG63+'UN REDD Master Budget'!AG70+'UN REDD Master Budget'!AG77+'UN REDD Master Budget'!AG84+'UN REDD Master Budget'!AG91+'UN REDD Master Budget'!AG98+'UN REDD Master Budget'!AG105+'UN REDD Master Budget'!AG112</f>
        <v>0</v>
      </c>
      <c r="AD23" s="397">
        <f t="shared" si="2"/>
        <v>2500</v>
      </c>
    </row>
    <row r="24" spans="1:31" x14ac:dyDescent="0.35">
      <c r="A24" s="1507"/>
      <c r="B24" s="1427"/>
      <c r="C24" s="1427"/>
      <c r="D24" s="1424"/>
      <c r="E24" s="1429"/>
      <c r="F24" s="1447"/>
      <c r="G24" s="234"/>
      <c r="H24" s="172"/>
      <c r="I24" s="172"/>
      <c r="J24" s="236"/>
      <c r="K24" s="234"/>
      <c r="L24" s="172"/>
      <c r="M24" s="172"/>
      <c r="N24" s="491"/>
      <c r="O24" s="253"/>
      <c r="P24" s="173"/>
      <c r="Q24" s="173"/>
      <c r="R24" s="173"/>
      <c r="S24" s="173"/>
      <c r="T24" s="630"/>
      <c r="U24" s="253"/>
      <c r="V24" s="173"/>
      <c r="W24" s="173"/>
      <c r="X24" s="244"/>
      <c r="Y24" s="633" t="s">
        <v>52</v>
      </c>
      <c r="Z24" s="405">
        <f>'UN REDD Master Budget'!AA64+'UN REDD Master Budget'!AA71+'UN REDD Master Budget'!AA78+'UN REDD Master Budget'!AA85+'UN REDD Master Budget'!AA92+'UN REDD Master Budget'!AA99+'UN REDD Master Budget'!AA106+'UN REDD Master Budget'!AA113</f>
        <v>0</v>
      </c>
      <c r="AA24" s="405">
        <f>'UN REDD Master Budget'!AC64+'UN REDD Master Budget'!AC71+'UN REDD Master Budget'!AC78+'UN REDD Master Budget'!AC85+'UN REDD Master Budget'!AC92+'UN REDD Master Budget'!AC99+'UN REDD Master Budget'!AC106+'UN REDD Master Budget'!AC113</f>
        <v>0</v>
      </c>
      <c r="AB24" s="405">
        <f>'UN REDD Master Budget'!AE64+'UN REDD Master Budget'!AE71+'UN REDD Master Budget'!AE78+'UN REDD Master Budget'!AE85+'UN REDD Master Budget'!AE92+'UN REDD Master Budget'!AE99+'UN REDD Master Budget'!AE106+'UN REDD Master Budget'!AE113</f>
        <v>0</v>
      </c>
      <c r="AC24" s="405">
        <f>'UN REDD Master Budget'!AG64+'UN REDD Master Budget'!AG71+'UN REDD Master Budget'!AG78+'UN REDD Master Budget'!AG85+'UN REDD Master Budget'!AG92+'UN REDD Master Budget'!AG99+'UN REDD Master Budget'!AG106+'UN REDD Master Budget'!AG113</f>
        <v>0</v>
      </c>
      <c r="AD24" s="397">
        <f t="shared" si="2"/>
        <v>0</v>
      </c>
    </row>
    <row r="25" spans="1:31" x14ac:dyDescent="0.35">
      <c r="A25" s="1507"/>
      <c r="B25" s="1427"/>
      <c r="C25" s="1427"/>
      <c r="D25" s="1424"/>
      <c r="E25" s="1429"/>
      <c r="F25" s="1448"/>
      <c r="G25" s="234"/>
      <c r="H25" s="172"/>
      <c r="I25" s="172"/>
      <c r="J25" s="236"/>
      <c r="K25" s="234"/>
      <c r="L25" s="172"/>
      <c r="M25" s="172"/>
      <c r="N25" s="491"/>
      <c r="O25" s="253"/>
      <c r="P25" s="173"/>
      <c r="Q25" s="173"/>
      <c r="R25" s="173"/>
      <c r="S25" s="173"/>
      <c r="T25" s="630"/>
      <c r="U25" s="253"/>
      <c r="V25" s="173"/>
      <c r="W25" s="173"/>
      <c r="X25" s="244"/>
      <c r="Y25" s="633" t="s">
        <v>53</v>
      </c>
      <c r="Z25" s="405">
        <f>'UN REDD Master Budget'!AA65+'UN REDD Master Budget'!AA72+'UN REDD Master Budget'!AA79+'UN REDD Master Budget'!AA86+'UN REDD Master Budget'!AA93+'UN REDD Master Budget'!AA100+'UN REDD Master Budget'!AA107+'UN REDD Master Budget'!AA114</f>
        <v>0</v>
      </c>
      <c r="AA25" s="405">
        <f>'UN REDD Master Budget'!AC65+'UN REDD Master Budget'!AC72+'UN REDD Master Budget'!AC79+'UN REDD Master Budget'!AC86+'UN REDD Master Budget'!AC93+'UN REDD Master Budget'!AC100+'UN REDD Master Budget'!AC107+'UN REDD Master Budget'!AC114</f>
        <v>0</v>
      </c>
      <c r="AB25" s="405">
        <f>'UN REDD Master Budget'!AE65+'UN REDD Master Budget'!AE72+'UN REDD Master Budget'!AE79+'UN REDD Master Budget'!AE86+'UN REDD Master Budget'!AE93+'UN REDD Master Budget'!AE100+'UN REDD Master Budget'!AE107+'UN REDD Master Budget'!AE114</f>
        <v>0</v>
      </c>
      <c r="AC25" s="405">
        <f>'UN REDD Master Budget'!AG65+'UN REDD Master Budget'!AG72+'UN REDD Master Budget'!AG79+'UN REDD Master Budget'!AG86+'UN REDD Master Budget'!AG93+'UN REDD Master Budget'!AG100+'UN REDD Master Budget'!AG107+'UN REDD Master Budget'!AG114</f>
        <v>0</v>
      </c>
      <c r="AD25" s="397">
        <f t="shared" si="2"/>
        <v>0</v>
      </c>
    </row>
    <row r="26" spans="1:31" s="135" customFormat="1" ht="15" thickBot="1" x14ac:dyDescent="0.4">
      <c r="A26" s="1508"/>
      <c r="B26" s="131"/>
      <c r="C26" s="131"/>
      <c r="D26" s="131"/>
      <c r="E26" s="131"/>
      <c r="F26" s="637"/>
      <c r="G26" s="247"/>
      <c r="H26" s="248"/>
      <c r="I26" s="248"/>
      <c r="J26" s="249"/>
      <c r="K26" s="258"/>
      <c r="L26" s="259"/>
      <c r="M26" s="259"/>
      <c r="N26" s="666"/>
      <c r="O26" s="247"/>
      <c r="P26" s="248"/>
      <c r="Q26" s="667"/>
      <c r="R26" s="649"/>
      <c r="S26" s="649"/>
      <c r="T26" s="670"/>
      <c r="U26" s="655"/>
      <c r="V26" s="649"/>
      <c r="W26" s="649"/>
      <c r="X26" s="650"/>
      <c r="Y26" s="634" t="s">
        <v>207</v>
      </c>
      <c r="Z26" s="406">
        <f>SUM(Z19:Z25)</f>
        <v>16379.65</v>
      </c>
      <c r="AA26" s="406">
        <f>SUM(AA19:AA25)</f>
        <v>36319.64</v>
      </c>
      <c r="AB26" s="406">
        <f>SUM(AB19:AB25)</f>
        <v>56413</v>
      </c>
      <c r="AC26" s="406">
        <f>SUM(AC19:AC25)</f>
        <v>12000</v>
      </c>
      <c r="AD26" s="406">
        <f>SUM(AD19:AD25)</f>
        <v>121112.29000000001</v>
      </c>
    </row>
    <row r="27" spans="1:31" s="135" customFormat="1" ht="21.75" customHeight="1" thickBot="1" x14ac:dyDescent="0.4">
      <c r="A27" s="189" t="s">
        <v>243</v>
      </c>
      <c r="B27" s="190"/>
      <c r="C27" s="190"/>
      <c r="D27" s="190"/>
      <c r="E27" s="190"/>
      <c r="F27" s="218"/>
      <c r="G27" s="638"/>
      <c r="H27" s="639"/>
      <c r="I27" s="640"/>
      <c r="J27" s="641"/>
      <c r="K27" s="642"/>
      <c r="L27" s="643"/>
      <c r="M27" s="643"/>
      <c r="N27" s="643"/>
      <c r="O27" s="643"/>
      <c r="P27" s="643"/>
      <c r="Q27" s="643"/>
      <c r="R27" s="643"/>
      <c r="S27" s="643"/>
      <c r="T27" s="643"/>
      <c r="U27" s="643"/>
      <c r="V27" s="643"/>
      <c r="W27" s="643"/>
      <c r="X27" s="643"/>
      <c r="Y27" s="191"/>
      <c r="Z27" s="493">
        <f>Z26+Z18</f>
        <v>40981.979999999996</v>
      </c>
      <c r="AA27" s="493">
        <f>AA26+AA18</f>
        <v>94905.02</v>
      </c>
      <c r="AB27" s="493">
        <f>AB26+AB18</f>
        <v>142113</v>
      </c>
      <c r="AC27" s="493">
        <f>AC26+AC18</f>
        <v>22000</v>
      </c>
      <c r="AD27" s="493">
        <f>AD26+AD18</f>
        <v>300000</v>
      </c>
      <c r="AE27" s="501">
        <f>AD27-'UN REDD Master Budget'!AL116</f>
        <v>0</v>
      </c>
    </row>
    <row r="28" spans="1:31" ht="16" thickBot="1" x14ac:dyDescent="0.4">
      <c r="A28" s="475"/>
      <c r="B28" s="88"/>
      <c r="C28" s="88"/>
      <c r="D28" s="88"/>
      <c r="E28" s="88"/>
      <c r="F28" s="219"/>
      <c r="G28" s="122"/>
      <c r="H28" s="122"/>
      <c r="I28" s="122"/>
      <c r="J28" s="122"/>
      <c r="K28" s="122"/>
      <c r="L28" s="122"/>
      <c r="M28" s="122"/>
      <c r="N28" s="122"/>
      <c r="O28" s="88"/>
      <c r="P28" s="88"/>
      <c r="Q28" s="88"/>
      <c r="R28" s="88"/>
      <c r="S28" s="88"/>
      <c r="T28" s="88"/>
      <c r="U28" s="88"/>
      <c r="V28" s="88"/>
      <c r="W28" s="88"/>
      <c r="X28" s="88"/>
      <c r="Y28" s="199"/>
      <c r="Z28" s="500"/>
      <c r="AA28" s="200"/>
      <c r="AB28" s="200"/>
      <c r="AC28" s="200"/>
      <c r="AD28" s="476"/>
    </row>
    <row r="29" spans="1:31" s="160" customFormat="1" ht="22.5" customHeight="1" thickBot="1" x14ac:dyDescent="0.4">
      <c r="A29" s="1497" t="s">
        <v>69</v>
      </c>
      <c r="B29" s="1498" t="s">
        <v>70</v>
      </c>
      <c r="C29" s="1498" t="s">
        <v>70</v>
      </c>
      <c r="D29" s="1498" t="s">
        <v>71</v>
      </c>
      <c r="E29" s="1498" t="s">
        <v>71</v>
      </c>
      <c r="F29" s="1499"/>
      <c r="G29" s="1500"/>
      <c r="H29" s="1500"/>
      <c r="I29" s="1500"/>
      <c r="J29" s="1500"/>
      <c r="K29" s="1500"/>
      <c r="L29" s="1500"/>
      <c r="M29" s="1500"/>
      <c r="N29" s="1500"/>
      <c r="O29" s="1500"/>
      <c r="P29" s="1500"/>
      <c r="Q29" s="1500"/>
      <c r="R29" s="1500"/>
      <c r="S29" s="1500"/>
      <c r="T29" s="1500"/>
      <c r="U29" s="1500"/>
      <c r="V29" s="1500"/>
      <c r="W29" s="1500"/>
      <c r="X29" s="1500"/>
      <c r="Y29" s="1498"/>
      <c r="Z29" s="1498"/>
      <c r="AA29" s="1498"/>
      <c r="AB29" s="1498"/>
      <c r="AC29" s="1498"/>
      <c r="AD29" s="1501"/>
    </row>
    <row r="30" spans="1:31" ht="15.75" customHeight="1" x14ac:dyDescent="0.35">
      <c r="A30" s="1506" t="s">
        <v>72</v>
      </c>
      <c r="B30" s="1427" t="s">
        <v>205</v>
      </c>
      <c r="C30" s="1427" t="s">
        <v>74</v>
      </c>
      <c r="D30" s="1423" t="s">
        <v>183</v>
      </c>
      <c r="E30" s="1428" t="s">
        <v>184</v>
      </c>
      <c r="F30" s="1446" t="s">
        <v>10</v>
      </c>
      <c r="G30" s="240"/>
      <c r="H30" s="241"/>
      <c r="I30" s="232"/>
      <c r="J30" s="233"/>
      <c r="K30" s="231"/>
      <c r="L30" s="232"/>
      <c r="M30" s="232"/>
      <c r="N30" s="233"/>
      <c r="O30" s="621"/>
      <c r="P30" s="647"/>
      <c r="Q30" s="647"/>
      <c r="R30" s="647"/>
      <c r="S30" s="647"/>
      <c r="T30" s="622"/>
      <c r="U30" s="621"/>
      <c r="V30" s="647"/>
      <c r="W30" s="241"/>
      <c r="X30" s="652"/>
      <c r="Y30" s="632" t="s">
        <v>47</v>
      </c>
      <c r="Z30" s="396">
        <f>'UN REDD Master Budget'!AA119+'UN REDD Master Budget'!AA126+'UN REDD Master Budget'!AA133</f>
        <v>2872.01</v>
      </c>
      <c r="AA30" s="396">
        <f>'UN REDD Master Budget'!AC119+'UN REDD Master Budget'!AC126+'UN REDD Master Budget'!AC133</f>
        <v>11122.380000000001</v>
      </c>
      <c r="AB30" s="396">
        <f>'UN REDD Master Budget'!AE119+'UN REDD Master Budget'!AE126+'UN REDD Master Budget'!AE133</f>
        <v>0</v>
      </c>
      <c r="AC30" s="396">
        <f>'UN REDD Master Budget'!AG119+'UN REDD Master Budget'!AG126+'UN REDD Master Budget'!AG133</f>
        <v>0</v>
      </c>
      <c r="AD30" s="397">
        <f t="shared" ref="AD30" si="3">Z30+AA30+AB30+AC30</f>
        <v>13994.390000000001</v>
      </c>
    </row>
    <row r="31" spans="1:31" x14ac:dyDescent="0.35">
      <c r="A31" s="1507"/>
      <c r="B31" s="1427"/>
      <c r="C31" s="1427"/>
      <c r="D31" s="1424"/>
      <c r="E31" s="1429"/>
      <c r="F31" s="1447"/>
      <c r="G31" s="234"/>
      <c r="H31" s="172"/>
      <c r="I31" s="172"/>
      <c r="J31" s="236"/>
      <c r="K31" s="367"/>
      <c r="L31" s="174"/>
      <c r="M31" s="174"/>
      <c r="N31" s="235"/>
      <c r="O31" s="234"/>
      <c r="P31" s="172"/>
      <c r="Q31" s="172"/>
      <c r="R31" s="172"/>
      <c r="S31" s="172"/>
      <c r="T31" s="236"/>
      <c r="U31" s="234"/>
      <c r="V31" s="172"/>
      <c r="W31" s="172"/>
      <c r="X31" s="236"/>
      <c r="Y31" s="633" t="s">
        <v>48</v>
      </c>
      <c r="Z31" s="396">
        <f>'UN REDD Master Budget'!AA120+'UN REDD Master Budget'!AA127+'UN REDD Master Budget'!AA134</f>
        <v>0</v>
      </c>
      <c r="AA31" s="396">
        <f>'UN REDD Master Budget'!AC120+'UN REDD Master Budget'!AC127+'UN REDD Master Budget'!AC134</f>
        <v>132.13999999999999</v>
      </c>
      <c r="AB31" s="396">
        <f>'UN REDD Master Budget'!AE120+'UN REDD Master Budget'!AE127+'UN REDD Master Budget'!AE134</f>
        <v>0</v>
      </c>
      <c r="AC31" s="396">
        <f>'UN REDD Master Budget'!AG120+'UN REDD Master Budget'!AG127+'UN REDD Master Budget'!AG134</f>
        <v>0</v>
      </c>
      <c r="AD31" s="397">
        <f t="shared" ref="AD31:AD36" si="4">Z31+AA31+AB31+AC31</f>
        <v>132.13999999999999</v>
      </c>
    </row>
    <row r="32" spans="1:31" ht="26" x14ac:dyDescent="0.35">
      <c r="A32" s="1507"/>
      <c r="B32" s="1427"/>
      <c r="C32" s="1427"/>
      <c r="D32" s="1424"/>
      <c r="E32" s="1429"/>
      <c r="F32" s="1447"/>
      <c r="G32" s="234"/>
      <c r="H32" s="172"/>
      <c r="I32" s="172"/>
      <c r="J32" s="236"/>
      <c r="K32" s="234"/>
      <c r="L32" s="172"/>
      <c r="M32" s="172"/>
      <c r="N32" s="236"/>
      <c r="O32" s="234"/>
      <c r="P32" s="172"/>
      <c r="Q32" s="172"/>
      <c r="R32" s="172"/>
      <c r="S32" s="172"/>
      <c r="T32" s="236"/>
      <c r="U32" s="234"/>
      <c r="V32" s="172"/>
      <c r="W32" s="172"/>
      <c r="X32" s="236"/>
      <c r="Y32" s="633" t="s">
        <v>49</v>
      </c>
      <c r="Z32" s="396">
        <f>'UN REDD Master Budget'!AA121+'UN REDD Master Budget'!AA128+'UN REDD Master Budget'!AA135</f>
        <v>0</v>
      </c>
      <c r="AA32" s="396">
        <f>'UN REDD Master Budget'!AC121+'UN REDD Master Budget'!AC128+'UN REDD Master Budget'!AC135</f>
        <v>0</v>
      </c>
      <c r="AB32" s="396">
        <f>'UN REDD Master Budget'!AE121+'UN REDD Master Budget'!AE128+'UN REDD Master Budget'!AE135</f>
        <v>0</v>
      </c>
      <c r="AC32" s="396">
        <f>'UN REDD Master Budget'!AG121+'UN REDD Master Budget'!AG128+'UN REDD Master Budget'!AG135</f>
        <v>0</v>
      </c>
      <c r="AD32" s="397">
        <f t="shared" si="4"/>
        <v>0</v>
      </c>
    </row>
    <row r="33" spans="1:30" x14ac:dyDescent="0.35">
      <c r="A33" s="1507"/>
      <c r="B33" s="1427"/>
      <c r="C33" s="1427"/>
      <c r="D33" s="1424"/>
      <c r="E33" s="1429"/>
      <c r="F33" s="1447"/>
      <c r="G33" s="234"/>
      <c r="H33" s="172"/>
      <c r="I33" s="172"/>
      <c r="J33" s="236"/>
      <c r="K33" s="234"/>
      <c r="L33" s="172"/>
      <c r="M33" s="172"/>
      <c r="N33" s="236"/>
      <c r="O33" s="234"/>
      <c r="P33" s="172"/>
      <c r="Q33" s="172"/>
      <c r="R33" s="172"/>
      <c r="S33" s="172"/>
      <c r="T33" s="236"/>
      <c r="U33" s="234"/>
      <c r="V33" s="172"/>
      <c r="W33" s="172"/>
      <c r="X33" s="236"/>
      <c r="Y33" s="633" t="s">
        <v>50</v>
      </c>
      <c r="Z33" s="396">
        <f>'UN REDD Master Budget'!AA122+'UN REDD Master Budget'!AA129+'UN REDD Master Budget'!AA136</f>
        <v>0</v>
      </c>
      <c r="AA33" s="396">
        <f>'UN REDD Master Budget'!AC122+'UN REDD Master Budget'!AC129+'UN REDD Master Budget'!AC136</f>
        <v>0</v>
      </c>
      <c r="AB33" s="396">
        <f>'UN REDD Master Budget'!AE122+'UN REDD Master Budget'!AE129+'UN REDD Master Budget'!AE136</f>
        <v>0</v>
      </c>
      <c r="AC33" s="396">
        <f>'UN REDD Master Budget'!AG122+'UN REDD Master Budget'!AG129+'UN REDD Master Budget'!AG136</f>
        <v>0</v>
      </c>
      <c r="AD33" s="397">
        <f t="shared" si="4"/>
        <v>0</v>
      </c>
    </row>
    <row r="34" spans="1:30" x14ac:dyDescent="0.35">
      <c r="A34" s="1507"/>
      <c r="B34" s="1427"/>
      <c r="C34" s="1427"/>
      <c r="D34" s="1424"/>
      <c r="E34" s="1429"/>
      <c r="F34" s="1447"/>
      <c r="G34" s="234"/>
      <c r="H34" s="172"/>
      <c r="I34" s="172"/>
      <c r="J34" s="236"/>
      <c r="K34" s="251"/>
      <c r="L34" s="174"/>
      <c r="M34" s="174"/>
      <c r="N34" s="235"/>
      <c r="O34" s="367"/>
      <c r="P34" s="368"/>
      <c r="Q34" s="368"/>
      <c r="R34" s="368"/>
      <c r="S34" s="368"/>
      <c r="T34" s="369"/>
      <c r="U34" s="367"/>
      <c r="V34" s="368"/>
      <c r="W34" s="172"/>
      <c r="X34" s="236"/>
      <c r="Y34" s="633" t="s">
        <v>51</v>
      </c>
      <c r="Z34" s="396">
        <f>'UN REDD Master Budget'!AA123+'UN REDD Master Budget'!AA130+'UN REDD Master Budget'!AA137</f>
        <v>0</v>
      </c>
      <c r="AA34" s="396">
        <f>'UN REDD Master Budget'!AC123+'UN REDD Master Budget'!AC130+'UN REDD Master Budget'!AC137</f>
        <v>535.89</v>
      </c>
      <c r="AB34" s="396">
        <f>'UN REDD Master Budget'!AE123+'UN REDD Master Budget'!AE130+'UN REDD Master Budget'!AE137</f>
        <v>0</v>
      </c>
      <c r="AC34" s="396">
        <f>'UN REDD Master Budget'!AG123+'UN REDD Master Budget'!AG130+'UN REDD Master Budget'!AG137</f>
        <v>0</v>
      </c>
      <c r="AD34" s="397">
        <f t="shared" si="4"/>
        <v>535.89</v>
      </c>
    </row>
    <row r="35" spans="1:30" x14ac:dyDescent="0.35">
      <c r="A35" s="1507"/>
      <c r="B35" s="1427"/>
      <c r="C35" s="1427"/>
      <c r="D35" s="1424"/>
      <c r="E35" s="1429"/>
      <c r="F35" s="1447"/>
      <c r="G35" s="234"/>
      <c r="H35" s="172"/>
      <c r="I35" s="172"/>
      <c r="J35" s="236"/>
      <c r="K35" s="234"/>
      <c r="L35" s="172"/>
      <c r="M35" s="172"/>
      <c r="N35" s="236"/>
      <c r="O35" s="367"/>
      <c r="P35" s="368"/>
      <c r="Q35" s="368"/>
      <c r="R35" s="368"/>
      <c r="S35" s="368"/>
      <c r="T35" s="369"/>
      <c r="U35" s="367"/>
      <c r="V35" s="368"/>
      <c r="W35" s="172"/>
      <c r="X35" s="236"/>
      <c r="Y35" s="633" t="s">
        <v>52</v>
      </c>
      <c r="Z35" s="396">
        <f>'UN REDD Master Budget'!AA124+'UN REDD Master Budget'!AA131+'UN REDD Master Budget'!AA138</f>
        <v>0</v>
      </c>
      <c r="AA35" s="396">
        <f>'UN REDD Master Budget'!AC124+'UN REDD Master Budget'!AC131+'UN REDD Master Budget'!AC138</f>
        <v>0</v>
      </c>
      <c r="AB35" s="396">
        <f>'UN REDD Master Budget'!AE124+'UN REDD Master Budget'!AE131+'UN REDD Master Budget'!AE138</f>
        <v>0</v>
      </c>
      <c r="AC35" s="396">
        <f>'UN REDD Master Budget'!AG124+'UN REDD Master Budget'!AG131+'UN REDD Master Budget'!AG138</f>
        <v>0</v>
      </c>
      <c r="AD35" s="397">
        <f t="shared" si="4"/>
        <v>0</v>
      </c>
    </row>
    <row r="36" spans="1:30" x14ac:dyDescent="0.35">
      <c r="A36" s="1507"/>
      <c r="B36" s="1427"/>
      <c r="C36" s="1427"/>
      <c r="D36" s="1424"/>
      <c r="E36" s="1429"/>
      <c r="F36" s="1448"/>
      <c r="G36" s="234"/>
      <c r="H36" s="174"/>
      <c r="I36" s="172"/>
      <c r="J36" s="235"/>
      <c r="K36" s="367"/>
      <c r="L36" s="368"/>
      <c r="M36" s="368"/>
      <c r="N36" s="369"/>
      <c r="O36" s="367"/>
      <c r="P36" s="368"/>
      <c r="Q36" s="368"/>
      <c r="R36" s="368"/>
      <c r="S36" s="368"/>
      <c r="T36" s="369"/>
      <c r="U36" s="367"/>
      <c r="V36" s="368"/>
      <c r="W36" s="172"/>
      <c r="X36" s="236"/>
      <c r="Y36" s="633" t="s">
        <v>53</v>
      </c>
      <c r="Z36" s="396">
        <f>'UN REDD Master Budget'!AA125+'UN REDD Master Budget'!AA132+'UN REDD Master Budget'!AA139</f>
        <v>37.26</v>
      </c>
      <c r="AA36" s="396">
        <f>'UN REDD Master Budget'!AC125+'UN REDD Master Budget'!AC132+'UN REDD Master Budget'!AC139</f>
        <v>0</v>
      </c>
      <c r="AB36" s="396">
        <f>'UN REDD Master Budget'!AE125+'UN REDD Master Budget'!AE132+'UN REDD Master Budget'!AE139</f>
        <v>0</v>
      </c>
      <c r="AC36" s="396">
        <f>'UN REDD Master Budget'!AG125+'UN REDD Master Budget'!AG132+'UN REDD Master Budget'!AG139</f>
        <v>0</v>
      </c>
      <c r="AD36" s="397">
        <f t="shared" si="4"/>
        <v>37.26</v>
      </c>
    </row>
    <row r="37" spans="1:30" s="135" customFormat="1" ht="14.5" x14ac:dyDescent="0.35">
      <c r="A37" s="1508"/>
      <c r="B37" s="131"/>
      <c r="C37" s="131"/>
      <c r="D37" s="131"/>
      <c r="E37" s="131"/>
      <c r="F37" s="637"/>
      <c r="G37" s="245"/>
      <c r="H37" s="183"/>
      <c r="I37" s="183"/>
      <c r="J37" s="246"/>
      <c r="K37" s="256"/>
      <c r="L37" s="184"/>
      <c r="M37" s="184"/>
      <c r="N37" s="257"/>
      <c r="O37" s="245"/>
      <c r="P37" s="183"/>
      <c r="Q37" s="626"/>
      <c r="R37" s="626"/>
      <c r="S37" s="626"/>
      <c r="T37" s="648"/>
      <c r="U37" s="654"/>
      <c r="V37" s="626"/>
      <c r="W37" s="626"/>
      <c r="X37" s="648"/>
      <c r="Y37" s="634" t="s">
        <v>207</v>
      </c>
      <c r="Z37" s="411">
        <f>SUM(Z30:Z36)</f>
        <v>2909.2700000000004</v>
      </c>
      <c r="AA37" s="411">
        <f>SUM(AA30:AA36)</f>
        <v>11790.41</v>
      </c>
      <c r="AB37" s="411">
        <f>SUM(AB30:AB36)</f>
        <v>0</v>
      </c>
      <c r="AC37" s="411">
        <f>SUM(AC30:AC36)</f>
        <v>0</v>
      </c>
      <c r="AD37" s="411">
        <f>SUM(AD30:AD36)</f>
        <v>14699.68</v>
      </c>
    </row>
    <row r="38" spans="1:30" ht="15.75" customHeight="1" x14ac:dyDescent="0.35">
      <c r="A38" s="1506" t="s">
        <v>77</v>
      </c>
      <c r="B38" s="1426" t="s">
        <v>79</v>
      </c>
      <c r="C38" s="1426" t="s">
        <v>79</v>
      </c>
      <c r="D38" s="1423" t="s">
        <v>185</v>
      </c>
      <c r="E38" s="1428" t="s">
        <v>186</v>
      </c>
      <c r="F38" s="1446" t="s">
        <v>10</v>
      </c>
      <c r="G38" s="234"/>
      <c r="H38" s="173"/>
      <c r="I38" s="175"/>
      <c r="J38" s="243"/>
      <c r="K38" s="252"/>
      <c r="L38" s="175"/>
      <c r="M38" s="174"/>
      <c r="N38" s="235"/>
      <c r="O38" s="252"/>
      <c r="P38" s="175"/>
      <c r="Q38" s="175"/>
      <c r="R38" s="175"/>
      <c r="S38" s="175"/>
      <c r="T38" s="243"/>
      <c r="U38" s="620"/>
      <c r="V38" s="374"/>
      <c r="W38" s="173"/>
      <c r="X38" s="244"/>
      <c r="Y38" s="632" t="s">
        <v>47</v>
      </c>
      <c r="Z38" s="396">
        <f>'UN REDD Master Budget'!AA141+'UN REDD Master Budget'!AA148+'UN REDD Master Budget'!AA155+'UN REDD Master Budget'!AA162</f>
        <v>34941.130000000005</v>
      </c>
      <c r="AA38" s="396">
        <f>'UN REDD Master Budget'!AC141+'UN REDD Master Budget'!AC148+'UN REDD Master Budget'!AC155+'UN REDD Master Budget'!AC162</f>
        <v>26005.35</v>
      </c>
      <c r="AB38" s="396">
        <f>'UN REDD Master Budget'!AE141+'UN REDD Master Budget'!AE148+'UN REDD Master Budget'!AE155+'UN REDD Master Budget'!AE162</f>
        <v>0</v>
      </c>
      <c r="AC38" s="396">
        <f>'UN REDD Master Budget'!AG141+'UN REDD Master Budget'!AG148+'UN REDD Master Budget'!AG155+'UN REDD Master Budget'!AG162</f>
        <v>0</v>
      </c>
      <c r="AD38" s="397">
        <f>Z38+AA38+AB38+AC38</f>
        <v>60946.48</v>
      </c>
    </row>
    <row r="39" spans="1:30" x14ac:dyDescent="0.35">
      <c r="A39" s="1507"/>
      <c r="B39" s="1427"/>
      <c r="C39" s="1427"/>
      <c r="D39" s="1424"/>
      <c r="E39" s="1429"/>
      <c r="F39" s="1447"/>
      <c r="G39" s="234"/>
      <c r="H39" s="173"/>
      <c r="I39" s="175"/>
      <c r="J39" s="243"/>
      <c r="K39" s="252"/>
      <c r="L39" s="175"/>
      <c r="M39" s="174"/>
      <c r="N39" s="235"/>
      <c r="O39" s="252"/>
      <c r="P39" s="175"/>
      <c r="Q39" s="175"/>
      <c r="R39" s="175"/>
      <c r="S39" s="175"/>
      <c r="T39" s="243"/>
      <c r="U39" s="620"/>
      <c r="V39" s="374"/>
      <c r="W39" s="173"/>
      <c r="X39" s="244"/>
      <c r="Y39" s="633" t="s">
        <v>48</v>
      </c>
      <c r="Z39" s="396">
        <f>'UN REDD Master Budget'!AA142+'UN REDD Master Budget'!AA149+'UN REDD Master Budget'!AA156+'UN REDD Master Budget'!AA163</f>
        <v>22163.429999999997</v>
      </c>
      <c r="AA39" s="396">
        <f>'UN REDD Master Budget'!AC142+'UN REDD Master Budget'!AC149+'UN REDD Master Budget'!AC156+'UN REDD Master Budget'!AC163</f>
        <v>7208.68</v>
      </c>
      <c r="AB39" s="396">
        <f>'UN REDD Master Budget'!AE142+'UN REDD Master Budget'!AE149+'UN REDD Master Budget'!AE156+'UN REDD Master Budget'!AE163</f>
        <v>500</v>
      </c>
      <c r="AC39" s="396">
        <f>'UN REDD Master Budget'!AG142+'UN REDD Master Budget'!AG149+'UN REDD Master Budget'!AG156+'UN REDD Master Budget'!AG163</f>
        <v>0</v>
      </c>
      <c r="AD39" s="397">
        <f t="shared" ref="AD39:AD44" si="5">Z39+AA39+AB39+AC39</f>
        <v>29872.109999999997</v>
      </c>
    </row>
    <row r="40" spans="1:30" ht="26" x14ac:dyDescent="0.35">
      <c r="A40" s="1507"/>
      <c r="B40" s="1427"/>
      <c r="C40" s="1427"/>
      <c r="D40" s="1424"/>
      <c r="E40" s="1429"/>
      <c r="F40" s="1447"/>
      <c r="G40" s="234"/>
      <c r="H40" s="173"/>
      <c r="I40" s="173"/>
      <c r="J40" s="244"/>
      <c r="K40" s="253"/>
      <c r="L40" s="173"/>
      <c r="M40" s="172"/>
      <c r="N40" s="236"/>
      <c r="O40" s="253"/>
      <c r="P40" s="173"/>
      <c r="Q40" s="173"/>
      <c r="R40" s="173"/>
      <c r="S40" s="173"/>
      <c r="T40" s="244"/>
      <c r="U40" s="253"/>
      <c r="V40" s="173"/>
      <c r="W40" s="173"/>
      <c r="X40" s="244"/>
      <c r="Y40" s="633" t="s">
        <v>49</v>
      </c>
      <c r="Z40" s="396">
        <f>'UN REDD Master Budget'!AA143+'UN REDD Master Budget'!AA150+'UN REDD Master Budget'!AA157+'UN REDD Master Budget'!AA164</f>
        <v>0</v>
      </c>
      <c r="AA40" s="396">
        <f>'UN REDD Master Budget'!AC143+'UN REDD Master Budget'!AC150+'UN REDD Master Budget'!AC157+'UN REDD Master Budget'!AC164</f>
        <v>0</v>
      </c>
      <c r="AB40" s="396">
        <f>'UN REDD Master Budget'!AE143+'UN REDD Master Budget'!AE150+'UN REDD Master Budget'!AE157+'UN REDD Master Budget'!AE164</f>
        <v>0</v>
      </c>
      <c r="AC40" s="396">
        <f>'UN REDD Master Budget'!AG143+'UN REDD Master Budget'!AG150+'UN REDD Master Budget'!AG157+'UN REDD Master Budget'!AG164</f>
        <v>0</v>
      </c>
      <c r="AD40" s="397">
        <f t="shared" si="5"/>
        <v>0</v>
      </c>
    </row>
    <row r="41" spans="1:30" x14ac:dyDescent="0.35">
      <c r="A41" s="1507"/>
      <c r="B41" s="1427"/>
      <c r="C41" s="1427"/>
      <c r="D41" s="1424"/>
      <c r="E41" s="1429"/>
      <c r="F41" s="1447"/>
      <c r="G41" s="234"/>
      <c r="H41" s="173"/>
      <c r="I41" s="173"/>
      <c r="J41" s="244"/>
      <c r="K41" s="253"/>
      <c r="L41" s="173"/>
      <c r="M41" s="172"/>
      <c r="N41" s="236"/>
      <c r="O41" s="253"/>
      <c r="P41" s="173"/>
      <c r="Q41" s="173"/>
      <c r="R41" s="173"/>
      <c r="S41" s="173"/>
      <c r="T41" s="244"/>
      <c r="U41" s="253"/>
      <c r="V41" s="173"/>
      <c r="W41" s="173"/>
      <c r="X41" s="244"/>
      <c r="Y41" s="633" t="s">
        <v>50</v>
      </c>
      <c r="Z41" s="396">
        <f>'UN REDD Master Budget'!AA144+'UN REDD Master Budget'!AA151+'UN REDD Master Budget'!AA158+'UN REDD Master Budget'!AA165</f>
        <v>0</v>
      </c>
      <c r="AA41" s="396">
        <f>'UN REDD Master Budget'!AC144+'UN REDD Master Budget'!AC151+'UN REDD Master Budget'!AC158+'UN REDD Master Budget'!AC165</f>
        <v>0</v>
      </c>
      <c r="AB41" s="396">
        <f>'UN REDD Master Budget'!AE144+'UN REDD Master Budget'!AE151+'UN REDD Master Budget'!AE158+'UN REDD Master Budget'!AE165</f>
        <v>0</v>
      </c>
      <c r="AC41" s="396">
        <f>'UN REDD Master Budget'!AG144+'UN REDD Master Budget'!AG151+'UN REDD Master Budget'!AG158+'UN REDD Master Budget'!AG165</f>
        <v>0</v>
      </c>
      <c r="AD41" s="397">
        <f t="shared" si="5"/>
        <v>0</v>
      </c>
    </row>
    <row r="42" spans="1:30" x14ac:dyDescent="0.35">
      <c r="A42" s="1507"/>
      <c r="B42" s="1427"/>
      <c r="C42" s="1427"/>
      <c r="D42" s="1424"/>
      <c r="E42" s="1429"/>
      <c r="F42" s="1447"/>
      <c r="G42" s="234"/>
      <c r="H42" s="173"/>
      <c r="I42" s="175"/>
      <c r="J42" s="243"/>
      <c r="K42" s="253"/>
      <c r="L42" s="173"/>
      <c r="M42" s="172"/>
      <c r="N42" s="236"/>
      <c r="O42" s="252"/>
      <c r="P42" s="175"/>
      <c r="Q42" s="175"/>
      <c r="R42" s="175"/>
      <c r="S42" s="175"/>
      <c r="T42" s="243"/>
      <c r="U42" s="620"/>
      <c r="V42" s="374"/>
      <c r="W42" s="173"/>
      <c r="X42" s="244"/>
      <c r="Y42" s="633" t="s">
        <v>51</v>
      </c>
      <c r="Z42" s="396">
        <f>'UN REDD Master Budget'!AA145+'UN REDD Master Budget'!AA152+'UN REDD Master Budget'!AA159+'UN REDD Master Budget'!AA166</f>
        <v>10920.499999999998</v>
      </c>
      <c r="AA42" s="396">
        <f>'UN REDD Master Budget'!AC145+'UN REDD Master Budget'!AC152+'UN REDD Master Budget'!AC159+'UN REDD Master Budget'!AC166</f>
        <v>2906.7900000000004</v>
      </c>
      <c r="AB42" s="396">
        <f>'UN REDD Master Budget'!AE145+'UN REDD Master Budget'!AE152+'UN REDD Master Budget'!AE159+'UN REDD Master Budget'!AE166</f>
        <v>0</v>
      </c>
      <c r="AC42" s="396">
        <f>'UN REDD Master Budget'!AG145+'UN REDD Master Budget'!AG152+'UN REDD Master Budget'!AG159+'UN REDD Master Budget'!AG166</f>
        <v>0</v>
      </c>
      <c r="AD42" s="397">
        <f t="shared" si="5"/>
        <v>13827.289999999999</v>
      </c>
    </row>
    <row r="43" spans="1:30" x14ac:dyDescent="0.35">
      <c r="A43" s="1507"/>
      <c r="B43" s="1427"/>
      <c r="C43" s="1427"/>
      <c r="D43" s="1424"/>
      <c r="E43" s="1429"/>
      <c r="F43" s="1447"/>
      <c r="G43" s="234"/>
      <c r="H43" s="173"/>
      <c r="I43" s="173"/>
      <c r="J43" s="244"/>
      <c r="K43" s="253"/>
      <c r="L43" s="173"/>
      <c r="M43" s="172"/>
      <c r="N43" s="236"/>
      <c r="O43" s="253"/>
      <c r="P43" s="173"/>
      <c r="Q43" s="173"/>
      <c r="R43" s="173"/>
      <c r="S43" s="173"/>
      <c r="T43" s="244"/>
      <c r="U43" s="253"/>
      <c r="V43" s="173"/>
      <c r="W43" s="173"/>
      <c r="X43" s="244"/>
      <c r="Y43" s="633" t="s">
        <v>52</v>
      </c>
      <c r="Z43" s="396">
        <f>'UN REDD Master Budget'!AA146+'UN REDD Master Budget'!AA153+'UN REDD Master Budget'!AA160+'UN REDD Master Budget'!AA167</f>
        <v>0</v>
      </c>
      <c r="AA43" s="396">
        <f>'UN REDD Master Budget'!AC146+'UN REDD Master Budget'!AC153+'UN REDD Master Budget'!AC160+'UN REDD Master Budget'!AC167</f>
        <v>0</v>
      </c>
      <c r="AB43" s="396">
        <f>'UN REDD Master Budget'!AE146+'UN REDD Master Budget'!AE153+'UN REDD Master Budget'!AE160+'UN REDD Master Budget'!AE167</f>
        <v>0</v>
      </c>
      <c r="AC43" s="396">
        <f>'UN REDD Master Budget'!AG146+'UN REDD Master Budget'!AG153+'UN REDD Master Budget'!AG160+'UN REDD Master Budget'!AG167</f>
        <v>0</v>
      </c>
      <c r="AD43" s="397">
        <f t="shared" si="5"/>
        <v>0</v>
      </c>
    </row>
    <row r="44" spans="1:30" x14ac:dyDescent="0.35">
      <c r="A44" s="1507"/>
      <c r="B44" s="1427"/>
      <c r="C44" s="1427"/>
      <c r="D44" s="1424"/>
      <c r="E44" s="1429"/>
      <c r="F44" s="1448"/>
      <c r="G44" s="234"/>
      <c r="H44" s="173"/>
      <c r="I44" s="173"/>
      <c r="J44" s="243"/>
      <c r="K44" s="620"/>
      <c r="L44" s="374"/>
      <c r="M44" s="368"/>
      <c r="N44" s="369"/>
      <c r="O44" s="620"/>
      <c r="P44" s="173"/>
      <c r="Q44" s="173"/>
      <c r="R44" s="173"/>
      <c r="S44" s="173"/>
      <c r="T44" s="244"/>
      <c r="U44" s="253"/>
      <c r="V44" s="173"/>
      <c r="W44" s="173"/>
      <c r="X44" s="244"/>
      <c r="Y44" s="633" t="s">
        <v>53</v>
      </c>
      <c r="Z44" s="396">
        <f>'UN REDD Master Budget'!AA147+'UN REDD Master Budget'!AA154+'UN REDD Master Budget'!AA161+'UN REDD Master Budget'!AA168</f>
        <v>4.509999999999998</v>
      </c>
      <c r="AA44" s="396">
        <f>'UN REDD Master Budget'!AC147+'UN REDD Master Budget'!AC154+'UN REDD Master Budget'!AC161+'UN REDD Master Budget'!AC168</f>
        <v>0</v>
      </c>
      <c r="AB44" s="396">
        <f>'UN REDD Master Budget'!AE147+'UN REDD Master Budget'!AE154+'UN REDD Master Budget'!AE161+'UN REDD Master Budget'!AE168</f>
        <v>0</v>
      </c>
      <c r="AC44" s="396">
        <f>'UN REDD Master Budget'!AG147+'UN REDD Master Budget'!AG154+'UN REDD Master Budget'!AG161+'UN REDD Master Budget'!AG168</f>
        <v>0</v>
      </c>
      <c r="AD44" s="397">
        <f t="shared" si="5"/>
        <v>4.509999999999998</v>
      </c>
    </row>
    <row r="45" spans="1:30" s="135" customFormat="1" ht="14.5" x14ac:dyDescent="0.35">
      <c r="A45" s="1508"/>
      <c r="B45" s="131"/>
      <c r="C45" s="131"/>
      <c r="D45" s="131"/>
      <c r="E45" s="131"/>
      <c r="F45" s="637"/>
      <c r="G45" s="245"/>
      <c r="H45" s="183"/>
      <c r="I45" s="183"/>
      <c r="J45" s="246"/>
      <c r="K45" s="256"/>
      <c r="L45" s="184"/>
      <c r="M45" s="184"/>
      <c r="N45" s="257"/>
      <c r="O45" s="245"/>
      <c r="P45" s="183"/>
      <c r="Q45" s="626"/>
      <c r="R45" s="626"/>
      <c r="S45" s="626"/>
      <c r="T45" s="648"/>
      <c r="U45" s="654"/>
      <c r="V45" s="626"/>
      <c r="W45" s="626"/>
      <c r="X45" s="648"/>
      <c r="Y45" s="634" t="s">
        <v>207</v>
      </c>
      <c r="Z45" s="413">
        <f>SUM(Z38:Z44)</f>
        <v>68029.569999999992</v>
      </c>
      <c r="AA45" s="413">
        <f>SUM(AA38:AA44)</f>
        <v>36120.82</v>
      </c>
      <c r="AB45" s="413">
        <f>SUM(AB38:AB44)</f>
        <v>500</v>
      </c>
      <c r="AC45" s="413">
        <f>SUM(AC38:AC44)</f>
        <v>0</v>
      </c>
      <c r="AD45" s="413">
        <f>SUM(AD38:AD44)</f>
        <v>104650.38999999998</v>
      </c>
    </row>
    <row r="46" spans="1:30" s="4" customFormat="1" ht="15.75" customHeight="1" x14ac:dyDescent="0.35">
      <c r="A46" s="1506" t="s">
        <v>83</v>
      </c>
      <c r="B46" s="1423" t="s">
        <v>85</v>
      </c>
      <c r="C46" s="1423" t="s">
        <v>85</v>
      </c>
      <c r="D46" s="110"/>
      <c r="E46" s="110"/>
      <c r="F46" s="1446" t="s">
        <v>10</v>
      </c>
      <c r="G46" s="245"/>
      <c r="H46" s="183"/>
      <c r="I46" s="220"/>
      <c r="J46" s="250"/>
      <c r="K46" s="254"/>
      <c r="L46" s="221"/>
      <c r="M46" s="221"/>
      <c r="N46" s="255"/>
      <c r="O46" s="261"/>
      <c r="P46" s="220"/>
      <c r="Q46" s="220"/>
      <c r="R46" s="220"/>
      <c r="S46" s="220"/>
      <c r="T46" s="250"/>
      <c r="U46" s="618"/>
      <c r="V46" s="378"/>
      <c r="W46" s="183"/>
      <c r="X46" s="246"/>
      <c r="Y46" s="632" t="s">
        <v>47</v>
      </c>
      <c r="Z46" s="430">
        <f>'UN REDD Master Budget'!AA170+'UN REDD Master Budget'!AA177+'UN REDD Master Budget'!AA184+'UN REDD Master Budget'!AA191</f>
        <v>2872.01</v>
      </c>
      <c r="AA46" s="430">
        <f>'UN REDD Master Budget'!AC170+'UN REDD Master Budget'!AC177+'UN REDD Master Budget'!AC184+'UN REDD Master Budget'!AC191</f>
        <v>7029.58</v>
      </c>
      <c r="AB46" s="430">
        <f>'UN REDD Master Budget'!AE170+'UN REDD Master Budget'!AE177+'UN REDD Master Budget'!AE184+'UN REDD Master Budget'!AE191</f>
        <v>0</v>
      </c>
      <c r="AC46" s="430">
        <f>'UN REDD Master Budget'!AG170+'UN REDD Master Budget'!AG177+'UN REDD Master Budget'!AG184+'UN REDD Master Budget'!AG191</f>
        <v>0</v>
      </c>
      <c r="AD46" s="397">
        <f>Z46+AA46+AB46+AC46</f>
        <v>9901.59</v>
      </c>
    </row>
    <row r="47" spans="1:30" s="4" customFormat="1" x14ac:dyDescent="0.35">
      <c r="A47" s="1507"/>
      <c r="B47" s="1424"/>
      <c r="C47" s="1424"/>
      <c r="D47" s="110"/>
      <c r="E47" s="110"/>
      <c r="F47" s="1447"/>
      <c r="G47" s="245"/>
      <c r="H47" s="183"/>
      <c r="I47" s="183"/>
      <c r="J47" s="246"/>
      <c r="K47" s="254"/>
      <c r="L47" s="221"/>
      <c r="M47" s="221"/>
      <c r="N47" s="255"/>
      <c r="O47" s="261"/>
      <c r="P47" s="220"/>
      <c r="Q47" s="220"/>
      <c r="R47" s="220"/>
      <c r="S47" s="220"/>
      <c r="T47" s="250"/>
      <c r="U47" s="245"/>
      <c r="V47" s="183"/>
      <c r="W47" s="183"/>
      <c r="X47" s="246"/>
      <c r="Y47" s="633" t="s">
        <v>48</v>
      </c>
      <c r="Z47" s="430">
        <f>'UN REDD Master Budget'!AA171+'UN REDD Master Budget'!AA178+'UN REDD Master Budget'!AA185+'UN REDD Master Budget'!AA192</f>
        <v>0</v>
      </c>
      <c r="AA47" s="430">
        <f>'UN REDD Master Budget'!AC171+'UN REDD Master Budget'!AC178+'UN REDD Master Budget'!AC185+'UN REDD Master Budget'!AC192</f>
        <v>4092.81</v>
      </c>
      <c r="AB47" s="430">
        <f>'UN REDD Master Budget'!AE171+'UN REDD Master Budget'!AE178+'UN REDD Master Budget'!AE185+'UN REDD Master Budget'!AE192</f>
        <v>500</v>
      </c>
      <c r="AC47" s="430">
        <f>'UN REDD Master Budget'!AG171+'UN REDD Master Budget'!AG178+'UN REDD Master Budget'!AG185+'UN REDD Master Budget'!AG192</f>
        <v>0</v>
      </c>
      <c r="AD47" s="397">
        <f t="shared" ref="AD47:AD52" si="6">Z47+AA47+AB47+AC47</f>
        <v>4592.8099999999995</v>
      </c>
    </row>
    <row r="48" spans="1:30" s="4" customFormat="1" ht="26" x14ac:dyDescent="0.35">
      <c r="A48" s="1507"/>
      <c r="B48" s="1424"/>
      <c r="C48" s="1424"/>
      <c r="D48" s="110"/>
      <c r="E48" s="110"/>
      <c r="F48" s="1447"/>
      <c r="G48" s="245"/>
      <c r="H48" s="183"/>
      <c r="I48" s="183"/>
      <c r="J48" s="246"/>
      <c r="K48" s="256"/>
      <c r="L48" s="184"/>
      <c r="M48" s="184"/>
      <c r="N48" s="257"/>
      <c r="O48" s="245"/>
      <c r="P48" s="183"/>
      <c r="Q48" s="183"/>
      <c r="R48" s="183"/>
      <c r="S48" s="183"/>
      <c r="T48" s="246"/>
      <c r="U48" s="245"/>
      <c r="V48" s="183"/>
      <c r="W48" s="183"/>
      <c r="X48" s="246"/>
      <c r="Y48" s="633" t="s">
        <v>49</v>
      </c>
      <c r="Z48" s="430">
        <f>'UN REDD Master Budget'!AA172+'UN REDD Master Budget'!AA179+'UN REDD Master Budget'!AA186+'UN REDD Master Budget'!AA193</f>
        <v>0</v>
      </c>
      <c r="AA48" s="430">
        <f>'UN REDD Master Budget'!AC172+'UN REDD Master Budget'!AC179+'UN REDD Master Budget'!AC186+'UN REDD Master Budget'!AC193</f>
        <v>0</v>
      </c>
      <c r="AB48" s="430">
        <f>'UN REDD Master Budget'!AE172+'UN REDD Master Budget'!AE179+'UN REDD Master Budget'!AE186+'UN REDD Master Budget'!AE193</f>
        <v>0</v>
      </c>
      <c r="AC48" s="430">
        <f>'UN REDD Master Budget'!AG172+'UN REDD Master Budget'!AG179+'UN REDD Master Budget'!AG186+'UN REDD Master Budget'!AG193</f>
        <v>0</v>
      </c>
      <c r="AD48" s="397">
        <f t="shared" si="6"/>
        <v>0</v>
      </c>
    </row>
    <row r="49" spans="1:30" s="4" customFormat="1" x14ac:dyDescent="0.35">
      <c r="A49" s="1507"/>
      <c r="B49" s="1424"/>
      <c r="C49" s="1424"/>
      <c r="D49" s="110"/>
      <c r="E49" s="110"/>
      <c r="F49" s="1447"/>
      <c r="G49" s="245"/>
      <c r="H49" s="183"/>
      <c r="I49" s="183"/>
      <c r="J49" s="246"/>
      <c r="K49" s="254"/>
      <c r="L49" s="221"/>
      <c r="M49" s="221"/>
      <c r="N49" s="255"/>
      <c r="O49" s="245"/>
      <c r="P49" s="183"/>
      <c r="Q49" s="183"/>
      <c r="R49" s="183"/>
      <c r="S49" s="183"/>
      <c r="T49" s="246"/>
      <c r="U49" s="245"/>
      <c r="V49" s="183"/>
      <c r="W49" s="183"/>
      <c r="X49" s="246"/>
      <c r="Y49" s="633" t="s">
        <v>50</v>
      </c>
      <c r="Z49" s="430">
        <f>'UN REDD Master Budget'!AA173+'UN REDD Master Budget'!AA180+'UN REDD Master Budget'!AA187+'UN REDD Master Budget'!AA194</f>
        <v>0</v>
      </c>
      <c r="AA49" s="430">
        <f>'UN REDD Master Budget'!AC173+'UN REDD Master Budget'!AC180+'UN REDD Master Budget'!AC187+'UN REDD Master Budget'!AC194</f>
        <v>0</v>
      </c>
      <c r="AB49" s="430">
        <f>'UN REDD Master Budget'!AE173+'UN REDD Master Budget'!AE180+'UN REDD Master Budget'!AE187+'UN REDD Master Budget'!AE194</f>
        <v>0</v>
      </c>
      <c r="AC49" s="430">
        <f>'UN REDD Master Budget'!AG173+'UN REDD Master Budget'!AG180+'UN REDD Master Budget'!AG187+'UN REDD Master Budget'!AG194</f>
        <v>0</v>
      </c>
      <c r="AD49" s="397">
        <f t="shared" si="6"/>
        <v>0</v>
      </c>
    </row>
    <row r="50" spans="1:30" s="4" customFormat="1" x14ac:dyDescent="0.35">
      <c r="A50" s="1507"/>
      <c r="B50" s="1424"/>
      <c r="C50" s="1424"/>
      <c r="D50" s="110"/>
      <c r="E50" s="110"/>
      <c r="F50" s="1447"/>
      <c r="G50" s="245"/>
      <c r="H50" s="183"/>
      <c r="I50" s="183"/>
      <c r="J50" s="246"/>
      <c r="K50" s="254"/>
      <c r="L50" s="221"/>
      <c r="M50" s="221"/>
      <c r="N50" s="255"/>
      <c r="O50" s="618"/>
      <c r="P50" s="378"/>
      <c r="Q50" s="378"/>
      <c r="R50" s="378"/>
      <c r="S50" s="378"/>
      <c r="T50" s="619"/>
      <c r="U50" s="618"/>
      <c r="V50" s="378"/>
      <c r="W50" s="183"/>
      <c r="X50" s="246"/>
      <c r="Y50" s="633" t="s">
        <v>51</v>
      </c>
      <c r="Z50" s="430">
        <f>'UN REDD Master Budget'!AA174+'UN REDD Master Budget'!AA181+'UN REDD Master Budget'!AA188+'UN REDD Master Budget'!AA195</f>
        <v>0</v>
      </c>
      <c r="AA50" s="430">
        <f>'UN REDD Master Budget'!AC174+'UN REDD Master Budget'!AC181+'UN REDD Master Budget'!AC188+'UN REDD Master Budget'!AC195</f>
        <v>620.26</v>
      </c>
      <c r="AB50" s="430">
        <f>'UN REDD Master Budget'!AE174+'UN REDD Master Budget'!AE181+'UN REDD Master Budget'!AE188+'UN REDD Master Budget'!AE195</f>
        <v>0</v>
      </c>
      <c r="AC50" s="430">
        <f>'UN REDD Master Budget'!AG174+'UN REDD Master Budget'!AG181+'UN REDD Master Budget'!AG188+'UN REDD Master Budget'!AG195</f>
        <v>0</v>
      </c>
      <c r="AD50" s="397">
        <f t="shared" si="6"/>
        <v>620.26</v>
      </c>
    </row>
    <row r="51" spans="1:30" s="4" customFormat="1" x14ac:dyDescent="0.35">
      <c r="A51" s="1507"/>
      <c r="B51" s="1424"/>
      <c r="C51" s="1424"/>
      <c r="D51" s="110"/>
      <c r="E51" s="110"/>
      <c r="F51" s="1447"/>
      <c r="G51" s="245"/>
      <c r="H51" s="183"/>
      <c r="I51" s="183"/>
      <c r="J51" s="246"/>
      <c r="K51" s="256"/>
      <c r="L51" s="184"/>
      <c r="M51" s="184"/>
      <c r="N51" s="257"/>
      <c r="O51" s="245"/>
      <c r="P51" s="183"/>
      <c r="Q51" s="183"/>
      <c r="R51" s="183"/>
      <c r="S51" s="183"/>
      <c r="T51" s="246"/>
      <c r="U51" s="245"/>
      <c r="V51" s="183"/>
      <c r="W51" s="183"/>
      <c r="X51" s="246"/>
      <c r="Y51" s="633" t="s">
        <v>52</v>
      </c>
      <c r="Z51" s="430">
        <f>'UN REDD Master Budget'!AA175+'UN REDD Master Budget'!AA182+'UN REDD Master Budget'!AA189+'UN REDD Master Budget'!AA196</f>
        <v>0</v>
      </c>
      <c r="AA51" s="430">
        <f>'UN REDD Master Budget'!AC175+'UN REDD Master Budget'!AC182+'UN REDD Master Budget'!AC189+'UN REDD Master Budget'!AC196</f>
        <v>0</v>
      </c>
      <c r="AB51" s="430">
        <f>'UN REDD Master Budget'!AE175+'UN REDD Master Budget'!AE182+'UN REDD Master Budget'!AE189+'UN REDD Master Budget'!AE196</f>
        <v>0</v>
      </c>
      <c r="AC51" s="430">
        <f>'UN REDD Master Budget'!AG175+'UN REDD Master Budget'!AG182+'UN REDD Master Budget'!AG189+'UN REDD Master Budget'!AG196</f>
        <v>0</v>
      </c>
      <c r="AD51" s="397">
        <f t="shared" si="6"/>
        <v>0</v>
      </c>
    </row>
    <row r="52" spans="1:30" s="4" customFormat="1" x14ac:dyDescent="0.35">
      <c r="A52" s="1507"/>
      <c r="B52" s="1424"/>
      <c r="C52" s="1424"/>
      <c r="D52" s="110"/>
      <c r="E52" s="110"/>
      <c r="F52" s="1448"/>
      <c r="G52" s="245"/>
      <c r="H52" s="183"/>
      <c r="I52" s="183"/>
      <c r="J52" s="246"/>
      <c r="K52" s="256"/>
      <c r="L52" s="184"/>
      <c r="M52" s="184"/>
      <c r="N52" s="257"/>
      <c r="O52" s="245"/>
      <c r="P52" s="183"/>
      <c r="Q52" s="183"/>
      <c r="R52" s="183"/>
      <c r="S52" s="183"/>
      <c r="T52" s="246"/>
      <c r="U52" s="245"/>
      <c r="V52" s="183"/>
      <c r="W52" s="183"/>
      <c r="X52" s="246"/>
      <c r="Y52" s="633" t="s">
        <v>53</v>
      </c>
      <c r="Z52" s="430">
        <f>'UN REDD Master Budget'!AA176+'UN REDD Master Budget'!AA183+'UN REDD Master Budget'!AA190+'UN REDD Master Budget'!AA197</f>
        <v>0</v>
      </c>
      <c r="AA52" s="430">
        <f>'UN REDD Master Budget'!AC176+'UN REDD Master Budget'!AC183+'UN REDD Master Budget'!AC190+'UN REDD Master Budget'!AC197</f>
        <v>0</v>
      </c>
      <c r="AB52" s="430">
        <f>'UN REDD Master Budget'!AE176+'UN REDD Master Budget'!AE183+'UN REDD Master Budget'!AE190+'UN REDD Master Budget'!AE197</f>
        <v>0</v>
      </c>
      <c r="AC52" s="430">
        <f>'UN REDD Master Budget'!AG176+'UN REDD Master Budget'!AG183+'UN REDD Master Budget'!AG190+'UN REDD Master Budget'!AG197</f>
        <v>0</v>
      </c>
      <c r="AD52" s="397">
        <f t="shared" si="6"/>
        <v>0</v>
      </c>
    </row>
    <row r="53" spans="1:30" s="142" customFormat="1" ht="14.5" x14ac:dyDescent="0.35">
      <c r="A53" s="1508"/>
      <c r="B53" s="138"/>
      <c r="C53" s="138"/>
      <c r="D53" s="145"/>
      <c r="E53" s="145"/>
      <c r="F53" s="388"/>
      <c r="G53" s="245"/>
      <c r="H53" s="183"/>
      <c r="I53" s="183"/>
      <c r="J53" s="246"/>
      <c r="K53" s="256"/>
      <c r="L53" s="184"/>
      <c r="M53" s="184"/>
      <c r="N53" s="257"/>
      <c r="O53" s="245"/>
      <c r="P53" s="183"/>
      <c r="Q53" s="626"/>
      <c r="R53" s="626"/>
      <c r="S53" s="626"/>
      <c r="T53" s="648"/>
      <c r="U53" s="654"/>
      <c r="V53" s="626"/>
      <c r="W53" s="626"/>
      <c r="X53" s="648"/>
      <c r="Y53" s="634" t="s">
        <v>207</v>
      </c>
      <c r="Z53" s="403">
        <f>SUM(Z46:Z52)</f>
        <v>2872.01</v>
      </c>
      <c r="AA53" s="403">
        <f>SUM(AA46:AA52)</f>
        <v>11742.65</v>
      </c>
      <c r="AB53" s="403">
        <f>SUM(AB46:AB52)</f>
        <v>500</v>
      </c>
      <c r="AC53" s="403">
        <f>SUM(AC46:AC52)</f>
        <v>0</v>
      </c>
      <c r="AD53" s="403">
        <f>SUM(AD46:AD52)</f>
        <v>15114.66</v>
      </c>
    </row>
    <row r="54" spans="1:30" s="4" customFormat="1" ht="15.75" customHeight="1" x14ac:dyDescent="0.35">
      <c r="A54" s="1506" t="s">
        <v>3</v>
      </c>
      <c r="B54" s="1423" t="s">
        <v>90</v>
      </c>
      <c r="C54" s="1423" t="s">
        <v>90</v>
      </c>
      <c r="D54" s="110"/>
      <c r="E54" s="110"/>
      <c r="F54" s="1446" t="s">
        <v>10</v>
      </c>
      <c r="G54" s="245"/>
      <c r="H54" s="183"/>
      <c r="I54" s="220"/>
      <c r="J54" s="250"/>
      <c r="K54" s="254"/>
      <c r="L54" s="221"/>
      <c r="M54" s="221"/>
      <c r="N54" s="255"/>
      <c r="O54" s="261"/>
      <c r="P54" s="220"/>
      <c r="Q54" s="220"/>
      <c r="R54" s="220"/>
      <c r="S54" s="220"/>
      <c r="T54" s="250"/>
      <c r="U54" s="261"/>
      <c r="V54" s="220"/>
      <c r="W54" s="183"/>
      <c r="X54" s="246"/>
      <c r="Y54" s="632" t="s">
        <v>47</v>
      </c>
      <c r="Z54" s="405">
        <f>'UN REDD Master Budget'!AA199+'UN REDD Master Budget'!AA206+'UN REDD Master Budget'!AA213+'UN REDD Master Budget'!AA220+'UN REDD Master Budget'!AA227+'UN REDD Master Budget'!AA234</f>
        <v>2872.01</v>
      </c>
      <c r="AA54" s="405">
        <f>'UN REDD Master Budget'!AC199+'UN REDD Master Budget'!AC206+'UN REDD Master Budget'!AC213+'UN REDD Master Budget'!AC220+'UN REDD Master Budget'!AC227+'UN REDD Master Budget'!AC234</f>
        <v>7272.49</v>
      </c>
      <c r="AB54" s="405">
        <f>'UN REDD Master Budget'!AE199+'UN REDD Master Budget'!AE206+'UN REDD Master Budget'!AE213+'UN REDD Master Budget'!AE220+'UN REDD Master Budget'!AE227+'UN REDD Master Budget'!AE234</f>
        <v>40600</v>
      </c>
      <c r="AC54" s="405">
        <f>'UN REDD Master Budget'!AG199+'UN REDD Master Budget'!AG206+'UN REDD Master Budget'!AG213+'UN REDD Master Budget'!AG220+'UN REDD Master Budget'!AG227+'UN REDD Master Budget'!AG234</f>
        <v>0</v>
      </c>
      <c r="AD54" s="397">
        <f>Z54+AA54+AB54+AC54</f>
        <v>50744.5</v>
      </c>
    </row>
    <row r="55" spans="1:30" s="4" customFormat="1" x14ac:dyDescent="0.35">
      <c r="A55" s="1507"/>
      <c r="B55" s="1424"/>
      <c r="C55" s="1424"/>
      <c r="D55" s="110"/>
      <c r="E55" s="110"/>
      <c r="F55" s="1447"/>
      <c r="G55" s="245"/>
      <c r="H55" s="183"/>
      <c r="I55" s="183"/>
      <c r="J55" s="246"/>
      <c r="K55" s="254"/>
      <c r="L55" s="221"/>
      <c r="M55" s="221"/>
      <c r="N55" s="255"/>
      <c r="O55" s="261"/>
      <c r="P55" s="220"/>
      <c r="Q55" s="220"/>
      <c r="R55" s="220"/>
      <c r="S55" s="220"/>
      <c r="T55" s="250"/>
      <c r="U55" s="261"/>
      <c r="V55" s="220"/>
      <c r="W55" s="183"/>
      <c r="X55" s="246"/>
      <c r="Y55" s="633" t="s">
        <v>48</v>
      </c>
      <c r="Z55" s="405">
        <f>'UN REDD Master Budget'!AA200+'UN REDD Master Budget'!AA207+'UN REDD Master Budget'!AA214+'UN REDD Master Budget'!AA221+'UN REDD Master Budget'!AA228+'UN REDD Master Budget'!AA235</f>
        <v>0</v>
      </c>
      <c r="AA55" s="405">
        <f>'UN REDD Master Budget'!AC200+'UN REDD Master Budget'!AC207+'UN REDD Master Budget'!AC214+'UN REDD Master Budget'!AC221+'UN REDD Master Budget'!AC228+'UN REDD Master Budget'!AC235</f>
        <v>30469.589999999997</v>
      </c>
      <c r="AB55" s="405">
        <f>'UN REDD Master Budget'!AE200+'UN REDD Master Budget'!AE207+'UN REDD Master Budget'!AE214+'UN REDD Master Budget'!AE221+'UN REDD Master Budget'!AE228+'UN REDD Master Budget'!AE235</f>
        <v>16000</v>
      </c>
      <c r="AC55" s="405">
        <f>'UN REDD Master Budget'!AG200+'UN REDD Master Budget'!AG207+'UN REDD Master Budget'!AG214+'UN REDD Master Budget'!AG221+'UN REDD Master Budget'!AG228+'UN REDD Master Budget'!AG235</f>
        <v>0</v>
      </c>
      <c r="AD55" s="397">
        <f t="shared" ref="AD55:AD60" si="7">Z55+AA55+AB55+AC55</f>
        <v>46469.59</v>
      </c>
    </row>
    <row r="56" spans="1:30" s="4" customFormat="1" ht="26" x14ac:dyDescent="0.35">
      <c r="A56" s="1507"/>
      <c r="B56" s="1424"/>
      <c r="C56" s="1424"/>
      <c r="D56" s="110"/>
      <c r="E56" s="110"/>
      <c r="F56" s="1447"/>
      <c r="G56" s="245"/>
      <c r="H56" s="183"/>
      <c r="I56" s="183"/>
      <c r="J56" s="246"/>
      <c r="K56" s="256"/>
      <c r="L56" s="184"/>
      <c r="M56" s="184"/>
      <c r="N56" s="257"/>
      <c r="O56" s="245"/>
      <c r="P56" s="183"/>
      <c r="Q56" s="183"/>
      <c r="R56" s="183"/>
      <c r="S56" s="183"/>
      <c r="T56" s="246"/>
      <c r="U56" s="245"/>
      <c r="V56" s="183"/>
      <c r="W56" s="183"/>
      <c r="X56" s="246"/>
      <c r="Y56" s="633" t="s">
        <v>49</v>
      </c>
      <c r="Z56" s="405">
        <f>'UN REDD Master Budget'!AA201+'UN REDD Master Budget'!AA208+'UN REDD Master Budget'!AA215+'UN REDD Master Budget'!AA222+'UN REDD Master Budget'!AA229+'UN REDD Master Budget'!AA236</f>
        <v>0</v>
      </c>
      <c r="AA56" s="405">
        <f>'UN REDD Master Budget'!AC201+'UN REDD Master Budget'!AC208+'UN REDD Master Budget'!AC215+'UN REDD Master Budget'!AC222+'UN REDD Master Budget'!AC229+'UN REDD Master Budget'!AC236</f>
        <v>0</v>
      </c>
      <c r="AB56" s="405">
        <f>'UN REDD Master Budget'!AE201+'UN REDD Master Budget'!AE208+'UN REDD Master Budget'!AE215+'UN REDD Master Budget'!AE222+'UN REDD Master Budget'!AE229+'UN REDD Master Budget'!AE236</f>
        <v>0</v>
      </c>
      <c r="AC56" s="405">
        <f>'UN REDD Master Budget'!AG201+'UN REDD Master Budget'!AG208+'UN REDD Master Budget'!AG215+'UN REDD Master Budget'!AG222+'UN REDD Master Budget'!AG229+'UN REDD Master Budget'!AG236</f>
        <v>0</v>
      </c>
      <c r="AD56" s="397">
        <f t="shared" si="7"/>
        <v>0</v>
      </c>
    </row>
    <row r="57" spans="1:30" s="4" customFormat="1" x14ac:dyDescent="0.35">
      <c r="A57" s="1507"/>
      <c r="B57" s="1424"/>
      <c r="C57" s="1424"/>
      <c r="D57" s="110"/>
      <c r="E57" s="110"/>
      <c r="F57" s="1447"/>
      <c r="G57" s="245"/>
      <c r="H57" s="183"/>
      <c r="I57" s="183"/>
      <c r="J57" s="246"/>
      <c r="K57" s="254"/>
      <c r="L57" s="221"/>
      <c r="M57" s="221"/>
      <c r="N57" s="255"/>
      <c r="O57" s="245"/>
      <c r="P57" s="183"/>
      <c r="Q57" s="183"/>
      <c r="R57" s="183"/>
      <c r="S57" s="183"/>
      <c r="T57" s="246"/>
      <c r="U57" s="245"/>
      <c r="V57" s="183"/>
      <c r="W57" s="183"/>
      <c r="X57" s="246"/>
      <c r="Y57" s="633" t="s">
        <v>50</v>
      </c>
      <c r="Z57" s="405">
        <f>'UN REDD Master Budget'!AA202+'UN REDD Master Budget'!AA209+'UN REDD Master Budget'!AA216+'UN REDD Master Budget'!AA223+'UN REDD Master Budget'!AA230+'UN REDD Master Budget'!AA237</f>
        <v>0</v>
      </c>
      <c r="AA57" s="405">
        <f>'UN REDD Master Budget'!AC202+'UN REDD Master Budget'!AC209+'UN REDD Master Budget'!AC216+'UN REDD Master Budget'!AC223+'UN REDD Master Budget'!AC230+'UN REDD Master Budget'!AC237</f>
        <v>17348.14</v>
      </c>
      <c r="AB57" s="405">
        <f>'UN REDD Master Budget'!AE202+'UN REDD Master Budget'!AE209+'UN REDD Master Budget'!AE216+'UN REDD Master Budget'!AE223+'UN REDD Master Budget'!AE230+'UN REDD Master Budget'!AE237</f>
        <v>0</v>
      </c>
      <c r="AC57" s="405">
        <f>'UN REDD Master Budget'!AG202+'UN REDD Master Budget'!AG209+'UN REDD Master Budget'!AG216+'UN REDD Master Budget'!AG223+'UN REDD Master Budget'!AG230+'UN REDD Master Budget'!AG237</f>
        <v>0</v>
      </c>
      <c r="AD57" s="397">
        <f t="shared" si="7"/>
        <v>17348.14</v>
      </c>
    </row>
    <row r="58" spans="1:30" s="4" customFormat="1" x14ac:dyDescent="0.35">
      <c r="A58" s="1507"/>
      <c r="B58" s="1424"/>
      <c r="C58" s="1424"/>
      <c r="D58" s="110"/>
      <c r="E58" s="110"/>
      <c r="F58" s="1447"/>
      <c r="G58" s="245"/>
      <c r="H58" s="183"/>
      <c r="I58" s="183"/>
      <c r="J58" s="246"/>
      <c r="K58" s="254"/>
      <c r="L58" s="221"/>
      <c r="M58" s="221"/>
      <c r="N58" s="255"/>
      <c r="O58" s="245"/>
      <c r="P58" s="183"/>
      <c r="Q58" s="183"/>
      <c r="R58" s="183"/>
      <c r="S58" s="183"/>
      <c r="T58" s="246"/>
      <c r="U58" s="245"/>
      <c r="V58" s="183"/>
      <c r="W58" s="183"/>
      <c r="X58" s="246"/>
      <c r="Y58" s="633" t="s">
        <v>51</v>
      </c>
      <c r="Z58" s="405">
        <f>'UN REDD Master Budget'!AA203+'UN REDD Master Budget'!AA210+'UN REDD Master Budget'!AA217+'UN REDD Master Budget'!AA224+'UN REDD Master Budget'!AA231+'UN REDD Master Budget'!AA238</f>
        <v>0</v>
      </c>
      <c r="AA58" s="405">
        <f>'UN REDD Master Budget'!AC203+'UN REDD Master Budget'!AC210+'UN REDD Master Budget'!AC217+'UN REDD Master Budget'!AC224+'UN REDD Master Budget'!AC231+'UN REDD Master Budget'!AC238</f>
        <v>9674.4599999999991</v>
      </c>
      <c r="AB58" s="405">
        <f>'UN REDD Master Budget'!AE203+'UN REDD Master Budget'!AE210+'UN REDD Master Budget'!AE217+'UN REDD Master Budget'!AE224+'UN REDD Master Budget'!AE231+'UN REDD Master Budget'!AE238</f>
        <v>0</v>
      </c>
      <c r="AC58" s="405">
        <f>'UN REDD Master Budget'!AG203+'UN REDD Master Budget'!AG210+'UN REDD Master Budget'!AG217+'UN REDD Master Budget'!AG224+'UN REDD Master Budget'!AG231+'UN REDD Master Budget'!AG238</f>
        <v>0</v>
      </c>
      <c r="AD58" s="397">
        <f t="shared" si="7"/>
        <v>9674.4599999999991</v>
      </c>
    </row>
    <row r="59" spans="1:30" s="4" customFormat="1" x14ac:dyDescent="0.35">
      <c r="A59" s="1507"/>
      <c r="B59" s="1424"/>
      <c r="C59" s="1424"/>
      <c r="D59" s="110"/>
      <c r="E59" s="110"/>
      <c r="F59" s="1447"/>
      <c r="G59" s="245"/>
      <c r="H59" s="183"/>
      <c r="I59" s="183"/>
      <c r="J59" s="246"/>
      <c r="K59" s="256"/>
      <c r="L59" s="184"/>
      <c r="M59" s="184"/>
      <c r="N59" s="257"/>
      <c r="O59" s="245"/>
      <c r="P59" s="183"/>
      <c r="Q59" s="183"/>
      <c r="R59" s="183"/>
      <c r="S59" s="183"/>
      <c r="T59" s="246"/>
      <c r="U59" s="245"/>
      <c r="V59" s="183"/>
      <c r="W59" s="183"/>
      <c r="X59" s="246"/>
      <c r="Y59" s="633" t="s">
        <v>52</v>
      </c>
      <c r="Z59" s="405">
        <f>'UN REDD Master Budget'!AA204+'UN REDD Master Budget'!AA211+'UN REDD Master Budget'!AA218+'UN REDD Master Budget'!AA225+'UN REDD Master Budget'!AA232+'UN REDD Master Budget'!AA239</f>
        <v>0</v>
      </c>
      <c r="AA59" s="405">
        <f>'UN REDD Master Budget'!AC204+'UN REDD Master Budget'!AC211+'UN REDD Master Budget'!AC218+'UN REDD Master Budget'!AC225+'UN REDD Master Budget'!AC232+'UN REDD Master Budget'!AC239</f>
        <v>0</v>
      </c>
      <c r="AB59" s="405">
        <f>'UN REDD Master Budget'!AE204+'UN REDD Master Budget'!AE211+'UN REDD Master Budget'!AE218+'UN REDD Master Budget'!AE225+'UN REDD Master Budget'!AE232+'UN REDD Master Budget'!AE239</f>
        <v>0</v>
      </c>
      <c r="AC59" s="405">
        <f>'UN REDD Master Budget'!AG204+'UN REDD Master Budget'!AG211+'UN REDD Master Budget'!AG218+'UN REDD Master Budget'!AG225+'UN REDD Master Budget'!AG232+'UN REDD Master Budget'!AG239</f>
        <v>0</v>
      </c>
      <c r="AD59" s="397">
        <f t="shared" si="7"/>
        <v>0</v>
      </c>
    </row>
    <row r="60" spans="1:30" s="4" customFormat="1" x14ac:dyDescent="0.35">
      <c r="A60" s="1507"/>
      <c r="B60" s="1424"/>
      <c r="C60" s="1424"/>
      <c r="D60" s="110"/>
      <c r="E60" s="110"/>
      <c r="F60" s="1448"/>
      <c r="G60" s="245"/>
      <c r="H60" s="183"/>
      <c r="I60" s="183"/>
      <c r="J60" s="246"/>
      <c r="K60" s="256"/>
      <c r="L60" s="184"/>
      <c r="M60" s="184"/>
      <c r="N60" s="257"/>
      <c r="O60" s="245"/>
      <c r="P60" s="183"/>
      <c r="Q60" s="183"/>
      <c r="R60" s="183"/>
      <c r="S60" s="183"/>
      <c r="T60" s="246"/>
      <c r="U60" s="245"/>
      <c r="V60" s="183"/>
      <c r="W60" s="183"/>
      <c r="X60" s="246"/>
      <c r="Y60" s="633" t="s">
        <v>53</v>
      </c>
      <c r="Z60" s="405">
        <f>'UN REDD Master Budget'!AA205+'UN REDD Master Budget'!AA212+'UN REDD Master Budget'!AA219+'UN REDD Master Budget'!AA226+'UN REDD Master Budget'!AA233+'UN REDD Master Budget'!AA240</f>
        <v>0</v>
      </c>
      <c r="AA60" s="405">
        <f>'UN REDD Master Budget'!AC205+'UN REDD Master Budget'!AC212+'UN REDD Master Budget'!AC219+'UN REDD Master Budget'!AC226+'UN REDD Master Budget'!AC233+'UN REDD Master Budget'!AC240</f>
        <v>0</v>
      </c>
      <c r="AB60" s="405">
        <f>'UN REDD Master Budget'!AE205+'UN REDD Master Budget'!AE212+'UN REDD Master Budget'!AE219+'UN REDD Master Budget'!AE226+'UN REDD Master Budget'!AE233+'UN REDD Master Budget'!AE240</f>
        <v>0</v>
      </c>
      <c r="AC60" s="405">
        <f>'UN REDD Master Budget'!AG205+'UN REDD Master Budget'!AG212+'UN REDD Master Budget'!AG219+'UN REDD Master Budget'!AG226+'UN REDD Master Budget'!AG233+'UN REDD Master Budget'!AG240</f>
        <v>0</v>
      </c>
      <c r="AD60" s="397">
        <f t="shared" si="7"/>
        <v>0</v>
      </c>
    </row>
    <row r="61" spans="1:30" s="142" customFormat="1" ht="14.5" x14ac:dyDescent="0.35">
      <c r="A61" s="1508"/>
      <c r="B61" s="138"/>
      <c r="C61" s="138"/>
      <c r="D61" s="145"/>
      <c r="E61" s="145"/>
      <c r="F61" s="388"/>
      <c r="G61" s="245"/>
      <c r="H61" s="183"/>
      <c r="I61" s="183"/>
      <c r="J61" s="246"/>
      <c r="K61" s="256"/>
      <c r="L61" s="184"/>
      <c r="M61" s="184"/>
      <c r="N61" s="257"/>
      <c r="O61" s="245"/>
      <c r="P61" s="183"/>
      <c r="Q61" s="626"/>
      <c r="R61" s="626"/>
      <c r="S61" s="626"/>
      <c r="T61" s="648"/>
      <c r="U61" s="654"/>
      <c r="V61" s="626"/>
      <c r="W61" s="626"/>
      <c r="X61" s="648"/>
      <c r="Y61" s="222" t="s">
        <v>207</v>
      </c>
      <c r="Z61" s="403">
        <f>SUM(Z54:Z60)</f>
        <v>2872.01</v>
      </c>
      <c r="AA61" s="403">
        <f>SUM(AA54:AA60)</f>
        <v>64764.679999999993</v>
      </c>
      <c r="AB61" s="403">
        <f>SUM(AB54:AB60)</f>
        <v>56600</v>
      </c>
      <c r="AC61" s="403">
        <f>SUM(AC54:AC60)</f>
        <v>0</v>
      </c>
      <c r="AD61" s="403">
        <f>SUM(AD54:AD60)</f>
        <v>124236.69</v>
      </c>
    </row>
    <row r="62" spans="1:30" s="4" customFormat="1" ht="15.75" customHeight="1" x14ac:dyDescent="0.35">
      <c r="A62" s="1506" t="s">
        <v>96</v>
      </c>
      <c r="B62" s="1423" t="s">
        <v>97</v>
      </c>
      <c r="C62" s="1423" t="s">
        <v>97</v>
      </c>
      <c r="D62" s="110"/>
      <c r="E62" s="110"/>
      <c r="F62" s="1446" t="s">
        <v>10</v>
      </c>
      <c r="G62" s="261"/>
      <c r="H62" s="220"/>
      <c r="I62" s="220"/>
      <c r="J62" s="250"/>
      <c r="K62" s="254"/>
      <c r="L62" s="221"/>
      <c r="M62" s="221"/>
      <c r="N62" s="255"/>
      <c r="O62" s="261"/>
      <c r="P62" s="220"/>
      <c r="Q62" s="220"/>
      <c r="R62" s="220"/>
      <c r="S62" s="220"/>
      <c r="T62" s="250"/>
      <c r="U62" s="261"/>
      <c r="V62" s="220"/>
      <c r="W62" s="183"/>
      <c r="X62" s="246"/>
      <c r="Y62" s="632" t="s">
        <v>47</v>
      </c>
      <c r="Z62" s="405">
        <f>'UN REDD Master Budget'!AA242+'UN REDD Master Budget'!AA249+'UN REDD Master Budget'!AA256</f>
        <v>92650.87</v>
      </c>
      <c r="AA62" s="405">
        <f>'UN REDD Master Budget'!AC242+'UN REDD Master Budget'!AC249+'UN REDD Master Budget'!AC256</f>
        <v>98634.98</v>
      </c>
      <c r="AB62" s="405">
        <f>'UN REDD Master Budget'!AE242+'UN REDD Master Budget'!AE249+'UN REDD Master Budget'!AE256</f>
        <v>100400</v>
      </c>
      <c r="AC62" s="405">
        <f>'UN REDD Master Budget'!AG242+'UN REDD Master Budget'!AG249+'UN REDD Master Budget'!AG256</f>
        <v>65700</v>
      </c>
      <c r="AD62" s="397">
        <f>Z62+AA62+AB62+AC62</f>
        <v>357385.85</v>
      </c>
    </row>
    <row r="63" spans="1:30" s="4" customFormat="1" x14ac:dyDescent="0.35">
      <c r="A63" s="1507"/>
      <c r="B63" s="1424"/>
      <c r="C63" s="1424"/>
      <c r="D63" s="110"/>
      <c r="E63" s="110"/>
      <c r="F63" s="1447"/>
      <c r="G63" s="245"/>
      <c r="H63" s="183"/>
      <c r="I63" s="220"/>
      <c r="J63" s="250"/>
      <c r="K63" s="254"/>
      <c r="L63" s="221"/>
      <c r="M63" s="221"/>
      <c r="N63" s="255"/>
      <c r="O63" s="261"/>
      <c r="P63" s="220"/>
      <c r="Q63" s="220"/>
      <c r="R63" s="220"/>
      <c r="S63" s="220"/>
      <c r="T63" s="250"/>
      <c r="U63" s="261"/>
      <c r="V63" s="220"/>
      <c r="W63" s="183"/>
      <c r="X63" s="246"/>
      <c r="Y63" s="633" t="s">
        <v>48</v>
      </c>
      <c r="Z63" s="405">
        <f>'UN REDD Master Budget'!AA243+'UN REDD Master Budget'!AA250+'UN REDD Master Budget'!AA257</f>
        <v>23187.769999999997</v>
      </c>
      <c r="AA63" s="405">
        <f>'UN REDD Master Budget'!AC243+'UN REDD Master Budget'!AC250+'UN REDD Master Budget'!AC257</f>
        <v>18725.830000000002</v>
      </c>
      <c r="AB63" s="405">
        <f>'UN REDD Master Budget'!AE243+'UN REDD Master Budget'!AE250+'UN REDD Master Budget'!AE257</f>
        <v>14000</v>
      </c>
      <c r="AC63" s="405">
        <f>'UN REDD Master Budget'!AG243+'UN REDD Master Budget'!AG250+'UN REDD Master Budget'!AG257</f>
        <v>2000</v>
      </c>
      <c r="AD63" s="397">
        <f t="shared" ref="AD63:AD68" si="8">Z63+AA63+AB63+AC63</f>
        <v>57913.599999999999</v>
      </c>
    </row>
    <row r="64" spans="1:30" s="4" customFormat="1" ht="26" x14ac:dyDescent="0.35">
      <c r="A64" s="1507"/>
      <c r="B64" s="1424"/>
      <c r="C64" s="1424"/>
      <c r="D64" s="110"/>
      <c r="E64" s="110"/>
      <c r="F64" s="1447"/>
      <c r="G64" s="245"/>
      <c r="H64" s="183"/>
      <c r="I64" s="220"/>
      <c r="J64" s="250"/>
      <c r="K64" s="254"/>
      <c r="L64" s="221"/>
      <c r="M64" s="221"/>
      <c r="N64" s="257"/>
      <c r="O64" s="245"/>
      <c r="P64" s="183"/>
      <c r="Q64" s="183"/>
      <c r="R64" s="183"/>
      <c r="S64" s="183"/>
      <c r="T64" s="246"/>
      <c r="U64" s="245"/>
      <c r="V64" s="183"/>
      <c r="W64" s="183"/>
      <c r="X64" s="246"/>
      <c r="Y64" s="633" t="s">
        <v>49</v>
      </c>
      <c r="Z64" s="405">
        <f>'UN REDD Master Budget'!AA244+'UN REDD Master Budget'!AA251+'UN REDD Master Budget'!AA258</f>
        <v>26364.370000000003</v>
      </c>
      <c r="AA64" s="405">
        <f>'UN REDD Master Budget'!AC244+'UN REDD Master Budget'!AC251+'UN REDD Master Budget'!AC258</f>
        <v>5448.92</v>
      </c>
      <c r="AB64" s="405">
        <f>'UN REDD Master Budget'!AE244+'UN REDD Master Budget'!AE251+'UN REDD Master Budget'!AE258</f>
        <v>0</v>
      </c>
      <c r="AC64" s="405">
        <f>'UN REDD Master Budget'!AG244+'UN REDD Master Budget'!AG251+'UN REDD Master Budget'!AG258</f>
        <v>0</v>
      </c>
      <c r="AD64" s="397">
        <f t="shared" si="8"/>
        <v>31813.29</v>
      </c>
    </row>
    <row r="65" spans="1:30" s="4" customFormat="1" x14ac:dyDescent="0.35">
      <c r="A65" s="1507"/>
      <c r="B65" s="1424"/>
      <c r="C65" s="1424"/>
      <c r="D65" s="110"/>
      <c r="E65" s="110"/>
      <c r="F65" s="1447"/>
      <c r="G65" s="245"/>
      <c r="H65" s="183"/>
      <c r="I65" s="183"/>
      <c r="J65" s="246"/>
      <c r="K65" s="245"/>
      <c r="L65" s="183"/>
      <c r="M65" s="184"/>
      <c r="N65" s="257"/>
      <c r="O65" s="261"/>
      <c r="P65" s="220"/>
      <c r="Q65" s="220"/>
      <c r="R65" s="220"/>
      <c r="S65" s="220"/>
      <c r="T65" s="246"/>
      <c r="U65" s="245"/>
      <c r="V65" s="183"/>
      <c r="W65" s="183"/>
      <c r="X65" s="246"/>
      <c r="Y65" s="633" t="s">
        <v>50</v>
      </c>
      <c r="Z65" s="405">
        <f>'UN REDD Master Budget'!AA245+'UN REDD Master Budget'!AA252+'UN REDD Master Budget'!AA259</f>
        <v>0</v>
      </c>
      <c r="AA65" s="405">
        <f>'UN REDD Master Budget'!AC245+'UN REDD Master Budget'!AC252+'UN REDD Master Budget'!AC259</f>
        <v>0</v>
      </c>
      <c r="AB65" s="405">
        <f>'UN REDD Master Budget'!AE245+'UN REDD Master Budget'!AE252+'UN REDD Master Budget'!AE259</f>
        <v>1000</v>
      </c>
      <c r="AC65" s="405">
        <f>'UN REDD Master Budget'!AG245+'UN REDD Master Budget'!AG252+'UN REDD Master Budget'!AG259</f>
        <v>0</v>
      </c>
      <c r="AD65" s="397">
        <f t="shared" si="8"/>
        <v>1000</v>
      </c>
    </row>
    <row r="66" spans="1:30" s="4" customFormat="1" x14ac:dyDescent="0.35">
      <c r="A66" s="1507"/>
      <c r="B66" s="1424"/>
      <c r="C66" s="1424"/>
      <c r="D66" s="110"/>
      <c r="E66" s="110"/>
      <c r="F66" s="1447"/>
      <c r="G66" s="245"/>
      <c r="H66" s="183"/>
      <c r="I66" s="220"/>
      <c r="J66" s="250"/>
      <c r="K66" s="254"/>
      <c r="L66" s="221"/>
      <c r="M66" s="221"/>
      <c r="N66" s="255"/>
      <c r="O66" s="261"/>
      <c r="P66" s="220"/>
      <c r="Q66" s="220"/>
      <c r="R66" s="220"/>
      <c r="S66" s="220"/>
      <c r="T66" s="250"/>
      <c r="U66" s="261"/>
      <c r="V66" s="220"/>
      <c r="W66" s="183"/>
      <c r="X66" s="246"/>
      <c r="Y66" s="633" t="s">
        <v>51</v>
      </c>
      <c r="Z66" s="405">
        <f>'UN REDD Master Budget'!AA246+'UN REDD Master Budget'!AA253+'UN REDD Master Budget'!AA260</f>
        <v>7140.5</v>
      </c>
      <c r="AA66" s="405">
        <f>'UN REDD Master Budget'!AC246+'UN REDD Master Budget'!AC253+'UN REDD Master Budget'!AC260</f>
        <v>18311.91</v>
      </c>
      <c r="AB66" s="405">
        <f>'UN REDD Master Budget'!AE246+'UN REDD Master Budget'!AE253+'UN REDD Master Budget'!AE260</f>
        <v>10000</v>
      </c>
      <c r="AC66" s="405">
        <f>'UN REDD Master Budget'!AG246+'UN REDD Master Budget'!AG253+'UN REDD Master Budget'!AG260</f>
        <v>1000</v>
      </c>
      <c r="AD66" s="397">
        <f t="shared" si="8"/>
        <v>36452.410000000003</v>
      </c>
    </row>
    <row r="67" spans="1:30" s="4" customFormat="1" x14ac:dyDescent="0.35">
      <c r="A67" s="1507"/>
      <c r="B67" s="1424"/>
      <c r="C67" s="1424"/>
      <c r="D67" s="110"/>
      <c r="E67" s="110"/>
      <c r="F67" s="1447"/>
      <c r="G67" s="245"/>
      <c r="H67" s="183"/>
      <c r="I67" s="183"/>
      <c r="J67" s="246"/>
      <c r="K67" s="256"/>
      <c r="L67" s="184"/>
      <c r="M67" s="184"/>
      <c r="N67" s="257"/>
      <c r="O67" s="245"/>
      <c r="P67" s="183"/>
      <c r="Q67" s="183"/>
      <c r="R67" s="183"/>
      <c r="S67" s="183"/>
      <c r="T67" s="246"/>
      <c r="U67" s="245"/>
      <c r="V67" s="183"/>
      <c r="W67" s="183"/>
      <c r="X67" s="246"/>
      <c r="Y67" s="633" t="s">
        <v>52</v>
      </c>
      <c r="Z67" s="405">
        <f>'UN REDD Master Budget'!AA247+'UN REDD Master Budget'!AA254+'UN REDD Master Budget'!AA261</f>
        <v>0</v>
      </c>
      <c r="AA67" s="405">
        <f>'UN REDD Master Budget'!AC247+'UN REDD Master Budget'!AC254+'UN REDD Master Budget'!AC261</f>
        <v>0</v>
      </c>
      <c r="AB67" s="405">
        <f>'UN REDD Master Budget'!AE247+'UN REDD Master Budget'!AE254+'UN REDD Master Budget'!AE261</f>
        <v>0</v>
      </c>
      <c r="AC67" s="405">
        <f>'UN REDD Master Budget'!AG247+'UN REDD Master Budget'!AG254+'UN REDD Master Budget'!AG261</f>
        <v>0</v>
      </c>
      <c r="AD67" s="397">
        <f t="shared" si="8"/>
        <v>0</v>
      </c>
    </row>
    <row r="68" spans="1:30" s="4" customFormat="1" x14ac:dyDescent="0.35">
      <c r="A68" s="1507"/>
      <c r="B68" s="1424"/>
      <c r="C68" s="1424"/>
      <c r="D68" s="110"/>
      <c r="E68" s="110"/>
      <c r="F68" s="1448"/>
      <c r="G68" s="245"/>
      <c r="H68" s="220"/>
      <c r="I68" s="220"/>
      <c r="J68" s="250"/>
      <c r="K68" s="254"/>
      <c r="L68" s="221"/>
      <c r="M68" s="221"/>
      <c r="N68" s="255"/>
      <c r="O68" s="254"/>
      <c r="P68" s="221"/>
      <c r="Q68" s="221"/>
      <c r="R68" s="221"/>
      <c r="S68" s="221"/>
      <c r="T68" s="255"/>
      <c r="U68" s="254"/>
      <c r="V68" s="221"/>
      <c r="W68" s="183"/>
      <c r="X68" s="246"/>
      <c r="Y68" s="633" t="s">
        <v>53</v>
      </c>
      <c r="Z68" s="405">
        <f>'UN REDD Master Budget'!AA248+'UN REDD Master Budget'!AA255+'UN REDD Master Budget'!AA262</f>
        <v>32262.01</v>
      </c>
      <c r="AA68" s="405">
        <f>'UN REDD Master Budget'!AC248+'UN REDD Master Budget'!AC255+'UN REDD Master Budget'!AC262</f>
        <v>19309.320000000003</v>
      </c>
      <c r="AB68" s="405">
        <f>'UN REDD Master Budget'!AE248+'UN REDD Master Budget'!AE255+'UN REDD Master Budget'!AE262</f>
        <v>28300</v>
      </c>
      <c r="AC68" s="405">
        <f>'UN REDD Master Budget'!AG248+'UN REDD Master Budget'!AG255+'UN REDD Master Budget'!AG262</f>
        <v>6693</v>
      </c>
      <c r="AD68" s="397">
        <f t="shared" si="8"/>
        <v>86564.33</v>
      </c>
    </row>
    <row r="69" spans="1:30" s="142" customFormat="1" ht="14.5" x14ac:dyDescent="0.35">
      <c r="A69" s="1508"/>
      <c r="B69" s="138"/>
      <c r="C69" s="138"/>
      <c r="D69" s="145"/>
      <c r="E69" s="145"/>
      <c r="F69" s="388"/>
      <c r="G69" s="245"/>
      <c r="H69" s="183"/>
      <c r="I69" s="183"/>
      <c r="J69" s="246"/>
      <c r="K69" s="256"/>
      <c r="L69" s="184"/>
      <c r="M69" s="184"/>
      <c r="N69" s="257"/>
      <c r="O69" s="245"/>
      <c r="P69" s="183"/>
      <c r="Q69" s="626"/>
      <c r="R69" s="626"/>
      <c r="S69" s="626"/>
      <c r="T69" s="648"/>
      <c r="U69" s="654"/>
      <c r="V69" s="626"/>
      <c r="W69" s="626"/>
      <c r="X69" s="648"/>
      <c r="Y69" s="634" t="s">
        <v>207</v>
      </c>
      <c r="Z69" s="403">
        <f>SUM(Z62:Z68)</f>
        <v>181605.52</v>
      </c>
      <c r="AA69" s="403">
        <f>SUM(AA62:AA68)</f>
        <v>160430.96</v>
      </c>
      <c r="AB69" s="403">
        <f>SUM(AB62:AB68)</f>
        <v>153700</v>
      </c>
      <c r="AC69" s="403">
        <f>SUM(AC62:AC68)</f>
        <v>75393</v>
      </c>
      <c r="AD69" s="403">
        <f>SUM(AD62:AD68)</f>
        <v>571129.47999999986</v>
      </c>
    </row>
    <row r="70" spans="1:30" s="4" customFormat="1" ht="15.75" customHeight="1" x14ac:dyDescent="0.35">
      <c r="A70" s="1506" t="s">
        <v>100</v>
      </c>
      <c r="B70" s="1423" t="s">
        <v>102</v>
      </c>
      <c r="C70" s="1423" t="s">
        <v>102</v>
      </c>
      <c r="D70" s="110"/>
      <c r="E70" s="110"/>
      <c r="F70" s="1446" t="s">
        <v>10</v>
      </c>
      <c r="G70" s="245"/>
      <c r="H70" s="183"/>
      <c r="I70" s="183"/>
      <c r="J70" s="246"/>
      <c r="K70" s="256"/>
      <c r="L70" s="184"/>
      <c r="M70" s="184"/>
      <c r="N70" s="257"/>
      <c r="O70" s="261"/>
      <c r="P70" s="220"/>
      <c r="Q70" s="220"/>
      <c r="R70" s="220"/>
      <c r="S70" s="220"/>
      <c r="T70" s="250"/>
      <c r="U70" s="261"/>
      <c r="V70" s="220"/>
      <c r="W70" s="183"/>
      <c r="X70" s="246"/>
      <c r="Y70" s="632" t="s">
        <v>47</v>
      </c>
      <c r="Z70" s="405">
        <f>'UN REDD Master Budget'!AA264+'UN REDD Master Budget'!AA271+'UN REDD Master Budget'!AA278+'UN REDD Master Budget'!AA285</f>
        <v>0</v>
      </c>
      <c r="AA70" s="405">
        <f>'UN REDD Master Budget'!AC264+'UN REDD Master Budget'!AC271+'UN REDD Master Budget'!AC278+'UN REDD Master Budget'!AC285</f>
        <v>0</v>
      </c>
      <c r="AB70" s="405">
        <f>'UN REDD Master Budget'!AE264+'UN REDD Master Budget'!AE271+'UN REDD Master Budget'!AE278+'UN REDD Master Budget'!AE285</f>
        <v>15154</v>
      </c>
      <c r="AC70" s="405">
        <f>'UN REDD Master Budget'!AG264+'UN REDD Master Budget'!AG271+'UN REDD Master Budget'!AG278+'UN REDD Master Budget'!AG285</f>
        <v>0</v>
      </c>
      <c r="AD70" s="397">
        <f>Z70+AA70+AB70+AC70</f>
        <v>15154</v>
      </c>
    </row>
    <row r="71" spans="1:30" s="4" customFormat="1" x14ac:dyDescent="0.35">
      <c r="A71" s="1507"/>
      <c r="B71" s="1424"/>
      <c r="C71" s="1424"/>
      <c r="D71" s="110"/>
      <c r="E71" s="110"/>
      <c r="F71" s="1447"/>
      <c r="G71" s="245"/>
      <c r="H71" s="183"/>
      <c r="I71" s="183"/>
      <c r="J71" s="246"/>
      <c r="K71" s="245"/>
      <c r="L71" s="183"/>
      <c r="M71" s="183"/>
      <c r="N71" s="257"/>
      <c r="O71" s="261"/>
      <c r="P71" s="220"/>
      <c r="Q71" s="220"/>
      <c r="R71" s="220"/>
      <c r="S71" s="220"/>
      <c r="T71" s="246"/>
      <c r="U71" s="245"/>
      <c r="V71" s="183"/>
      <c r="W71" s="183"/>
      <c r="X71" s="246"/>
      <c r="Y71" s="633" t="s">
        <v>48</v>
      </c>
      <c r="Z71" s="405">
        <f>'UN REDD Master Budget'!AA265+'UN REDD Master Budget'!AA272+'UN REDD Master Budget'!AA279+'UN REDD Master Budget'!AA286</f>
        <v>0</v>
      </c>
      <c r="AA71" s="405">
        <f>'UN REDD Master Budget'!AC265+'UN REDD Master Budget'!AC272+'UN REDD Master Budget'!AC279+'UN REDD Master Budget'!AC286</f>
        <v>0</v>
      </c>
      <c r="AB71" s="405">
        <f>'UN REDD Master Budget'!AE265+'UN REDD Master Budget'!AE272+'UN REDD Master Budget'!AE279+'UN REDD Master Budget'!AE286</f>
        <v>2000</v>
      </c>
      <c r="AC71" s="405">
        <f>'UN REDD Master Budget'!AG265+'UN REDD Master Budget'!AG272+'UN REDD Master Budget'!AG279+'UN REDD Master Budget'!AG286</f>
        <v>0</v>
      </c>
      <c r="AD71" s="397">
        <f t="shared" ref="AD71:AD76" si="9">Z71+AA71+AB71+AC71</f>
        <v>2000</v>
      </c>
    </row>
    <row r="72" spans="1:30" s="4" customFormat="1" ht="26" x14ac:dyDescent="0.35">
      <c r="A72" s="1507"/>
      <c r="B72" s="1424"/>
      <c r="C72" s="1424"/>
      <c r="D72" s="110"/>
      <c r="E72" s="110"/>
      <c r="F72" s="1447"/>
      <c r="G72" s="245"/>
      <c r="H72" s="183"/>
      <c r="I72" s="183"/>
      <c r="J72" s="246"/>
      <c r="K72" s="256"/>
      <c r="L72" s="184"/>
      <c r="M72" s="184"/>
      <c r="N72" s="257"/>
      <c r="O72" s="245"/>
      <c r="P72" s="183"/>
      <c r="Q72" s="183"/>
      <c r="R72" s="183"/>
      <c r="S72" s="183"/>
      <c r="T72" s="246"/>
      <c r="U72" s="245"/>
      <c r="V72" s="183"/>
      <c r="W72" s="183"/>
      <c r="X72" s="246"/>
      <c r="Y72" s="633" t="s">
        <v>49</v>
      </c>
      <c r="Z72" s="405">
        <f>'UN REDD Master Budget'!AA266+'UN REDD Master Budget'!AA273+'UN REDD Master Budget'!AA280+'UN REDD Master Budget'!AA287</f>
        <v>0</v>
      </c>
      <c r="AA72" s="405">
        <f>'UN REDD Master Budget'!AC266+'UN REDD Master Budget'!AC273+'UN REDD Master Budget'!AC280+'UN REDD Master Budget'!AC287</f>
        <v>0</v>
      </c>
      <c r="AB72" s="405">
        <f>'UN REDD Master Budget'!AE266+'UN REDD Master Budget'!AE273+'UN REDD Master Budget'!AE280+'UN REDD Master Budget'!AE287</f>
        <v>0</v>
      </c>
      <c r="AC72" s="405">
        <f>'UN REDD Master Budget'!AG266+'UN REDD Master Budget'!AG273+'UN REDD Master Budget'!AG280+'UN REDD Master Budget'!AG287</f>
        <v>0</v>
      </c>
      <c r="AD72" s="397">
        <f t="shared" si="9"/>
        <v>0</v>
      </c>
    </row>
    <row r="73" spans="1:30" s="4" customFormat="1" x14ac:dyDescent="0.35">
      <c r="A73" s="1507"/>
      <c r="B73" s="1424"/>
      <c r="C73" s="1424"/>
      <c r="D73" s="110"/>
      <c r="E73" s="110"/>
      <c r="F73" s="1447"/>
      <c r="G73" s="245"/>
      <c r="H73" s="183"/>
      <c r="I73" s="183"/>
      <c r="J73" s="246"/>
      <c r="K73" s="245"/>
      <c r="L73" s="183"/>
      <c r="M73" s="183"/>
      <c r="N73" s="257"/>
      <c r="O73" s="245"/>
      <c r="P73" s="183"/>
      <c r="Q73" s="183"/>
      <c r="R73" s="183"/>
      <c r="S73" s="183"/>
      <c r="T73" s="246"/>
      <c r="U73" s="245"/>
      <c r="V73" s="183"/>
      <c r="W73" s="183"/>
      <c r="X73" s="246"/>
      <c r="Y73" s="633" t="s">
        <v>50</v>
      </c>
      <c r="Z73" s="405">
        <f>'UN REDD Master Budget'!AA267+'UN REDD Master Budget'!AA274+'UN REDD Master Budget'!AA281+'UN REDD Master Budget'!AA288</f>
        <v>0</v>
      </c>
      <c r="AA73" s="405">
        <f>'UN REDD Master Budget'!AC267+'UN REDD Master Budget'!AC274+'UN REDD Master Budget'!AC281+'UN REDD Master Budget'!AC288</f>
        <v>0</v>
      </c>
      <c r="AB73" s="405">
        <f>'UN REDD Master Budget'!AE267+'UN REDD Master Budget'!AE274+'UN REDD Master Budget'!AE281+'UN REDD Master Budget'!AE288</f>
        <v>0</v>
      </c>
      <c r="AC73" s="405">
        <f>'UN REDD Master Budget'!AG267+'UN REDD Master Budget'!AG274+'UN REDD Master Budget'!AG281+'UN REDD Master Budget'!AG288</f>
        <v>0</v>
      </c>
      <c r="AD73" s="397">
        <f t="shared" si="9"/>
        <v>0</v>
      </c>
    </row>
    <row r="74" spans="1:30" s="4" customFormat="1" x14ac:dyDescent="0.35">
      <c r="A74" s="1507"/>
      <c r="B74" s="1424"/>
      <c r="C74" s="1424"/>
      <c r="D74" s="110"/>
      <c r="E74" s="110"/>
      <c r="F74" s="1447"/>
      <c r="G74" s="245"/>
      <c r="H74" s="183"/>
      <c r="I74" s="183"/>
      <c r="J74" s="246"/>
      <c r="K74" s="245"/>
      <c r="L74" s="183"/>
      <c r="M74" s="183"/>
      <c r="N74" s="246"/>
      <c r="O74" s="245"/>
      <c r="P74" s="183"/>
      <c r="Q74" s="183"/>
      <c r="R74" s="183"/>
      <c r="S74" s="183"/>
      <c r="T74" s="246"/>
      <c r="U74" s="245"/>
      <c r="V74" s="183"/>
      <c r="W74" s="183"/>
      <c r="X74" s="246"/>
      <c r="Y74" s="633" t="s">
        <v>51</v>
      </c>
      <c r="Z74" s="405">
        <f>'UN REDD Master Budget'!AA268+'UN REDD Master Budget'!AA275+'UN REDD Master Budget'!AA282+'UN REDD Master Budget'!AA289</f>
        <v>0</v>
      </c>
      <c r="AA74" s="405">
        <f>'UN REDD Master Budget'!AC268+'UN REDD Master Budget'!AC275+'UN REDD Master Budget'!AC282+'UN REDD Master Budget'!AC289</f>
        <v>0</v>
      </c>
      <c r="AB74" s="405">
        <f>'UN REDD Master Budget'!AE268+'UN REDD Master Budget'!AE275+'UN REDD Master Budget'!AE282+'UN REDD Master Budget'!AE289</f>
        <v>2841.7799999999102</v>
      </c>
      <c r="AC74" s="405">
        <f>'UN REDD Master Budget'!AG268+'UN REDD Master Budget'!AG275+'UN REDD Master Budget'!AG282+'UN REDD Master Budget'!AG289</f>
        <v>0</v>
      </c>
      <c r="AD74" s="397">
        <f t="shared" si="9"/>
        <v>2841.7799999999102</v>
      </c>
    </row>
    <row r="75" spans="1:30" s="4" customFormat="1" x14ac:dyDescent="0.35">
      <c r="A75" s="1507"/>
      <c r="B75" s="1424"/>
      <c r="C75" s="1424"/>
      <c r="D75" s="110"/>
      <c r="E75" s="110"/>
      <c r="F75" s="1447"/>
      <c r="G75" s="245"/>
      <c r="H75" s="183"/>
      <c r="I75" s="183"/>
      <c r="J75" s="246"/>
      <c r="K75" s="256"/>
      <c r="L75" s="184"/>
      <c r="M75" s="184"/>
      <c r="N75" s="257"/>
      <c r="O75" s="245"/>
      <c r="P75" s="183"/>
      <c r="Q75" s="183"/>
      <c r="R75" s="183"/>
      <c r="S75" s="183"/>
      <c r="T75" s="246"/>
      <c r="U75" s="245"/>
      <c r="V75" s="183"/>
      <c r="W75" s="183"/>
      <c r="X75" s="246"/>
      <c r="Y75" s="633" t="s">
        <v>52</v>
      </c>
      <c r="Z75" s="405">
        <f>'UN REDD Master Budget'!AA269+'UN REDD Master Budget'!AA276+'UN REDD Master Budget'!AA283+'UN REDD Master Budget'!AA290</f>
        <v>0</v>
      </c>
      <c r="AA75" s="405">
        <f>'UN REDD Master Budget'!AC269+'UN REDD Master Budget'!AC276+'UN REDD Master Budget'!AC283+'UN REDD Master Budget'!AC290</f>
        <v>0</v>
      </c>
      <c r="AB75" s="405">
        <f>'UN REDD Master Budget'!AE269+'UN REDD Master Budget'!AE276+'UN REDD Master Budget'!AE283+'UN REDD Master Budget'!AE290</f>
        <v>0</v>
      </c>
      <c r="AC75" s="405">
        <f>'UN REDD Master Budget'!AG269+'UN REDD Master Budget'!AG276+'UN REDD Master Budget'!AG283+'UN REDD Master Budget'!AG290</f>
        <v>0</v>
      </c>
      <c r="AD75" s="397">
        <f t="shared" si="9"/>
        <v>0</v>
      </c>
    </row>
    <row r="76" spans="1:30" s="4" customFormat="1" x14ac:dyDescent="0.35">
      <c r="A76" s="1507"/>
      <c r="B76" s="1424"/>
      <c r="C76" s="1424"/>
      <c r="D76" s="110"/>
      <c r="E76" s="110"/>
      <c r="F76" s="1448"/>
      <c r="G76" s="245"/>
      <c r="H76" s="183"/>
      <c r="I76" s="183"/>
      <c r="J76" s="246"/>
      <c r="K76" s="256"/>
      <c r="L76" s="184"/>
      <c r="M76" s="184"/>
      <c r="N76" s="257"/>
      <c r="O76" s="245"/>
      <c r="P76" s="183"/>
      <c r="Q76" s="183"/>
      <c r="R76" s="183"/>
      <c r="S76" s="183"/>
      <c r="T76" s="246"/>
      <c r="U76" s="245"/>
      <c r="V76" s="183"/>
      <c r="W76" s="183"/>
      <c r="X76" s="246"/>
      <c r="Y76" s="633" t="s">
        <v>53</v>
      </c>
      <c r="Z76" s="405">
        <f>'UN REDD Master Budget'!AA270+'UN REDD Master Budget'!AA277+'UN REDD Master Budget'!AA284+'UN REDD Master Budget'!AA291</f>
        <v>0</v>
      </c>
      <c r="AA76" s="405">
        <f>'UN REDD Master Budget'!AC270+'UN REDD Master Budget'!AC277+'UN REDD Master Budget'!AC284+'UN REDD Master Budget'!AC291</f>
        <v>0</v>
      </c>
      <c r="AB76" s="405">
        <f>'UN REDD Master Budget'!AE270+'UN REDD Master Budget'!AE277+'UN REDD Master Budget'!AE284+'UN REDD Master Budget'!AE291</f>
        <v>0</v>
      </c>
      <c r="AC76" s="405">
        <f>'UN REDD Master Budget'!AG270+'UN REDD Master Budget'!AG277+'UN REDD Master Budget'!AG284+'UN REDD Master Budget'!AG291</f>
        <v>0</v>
      </c>
      <c r="AD76" s="397">
        <f t="shared" si="9"/>
        <v>0</v>
      </c>
    </row>
    <row r="77" spans="1:30" s="142" customFormat="1" ht="14.5" x14ac:dyDescent="0.35">
      <c r="A77" s="1508"/>
      <c r="B77" s="138"/>
      <c r="C77" s="138"/>
      <c r="D77" s="145"/>
      <c r="E77" s="145"/>
      <c r="F77" s="388"/>
      <c r="G77" s="245"/>
      <c r="H77" s="183"/>
      <c r="I77" s="183"/>
      <c r="J77" s="246"/>
      <c r="K77" s="256"/>
      <c r="L77" s="184"/>
      <c r="M77" s="184"/>
      <c r="N77" s="257"/>
      <c r="O77" s="245"/>
      <c r="P77" s="183"/>
      <c r="Q77" s="626"/>
      <c r="R77" s="626"/>
      <c r="S77" s="626"/>
      <c r="T77" s="648"/>
      <c r="U77" s="654"/>
      <c r="V77" s="626"/>
      <c r="W77" s="626"/>
      <c r="X77" s="648"/>
      <c r="Y77" s="634" t="s">
        <v>207</v>
      </c>
      <c r="Z77" s="403">
        <f>SUM(Z70:Z76)</f>
        <v>0</v>
      </c>
      <c r="AA77" s="403">
        <f>SUM(AA70:AA76)</f>
        <v>0</v>
      </c>
      <c r="AB77" s="403">
        <f>SUM(AB70:AB76)</f>
        <v>19995.779999999912</v>
      </c>
      <c r="AC77" s="403">
        <f>SUM(AC70:AC76)</f>
        <v>0</v>
      </c>
      <c r="AD77" s="403">
        <f>SUM(AD70:AD76)</f>
        <v>19995.779999999912</v>
      </c>
    </row>
    <row r="78" spans="1:30" s="4" customFormat="1" ht="15.75" customHeight="1" x14ac:dyDescent="0.35">
      <c r="A78" s="1506" t="s">
        <v>4</v>
      </c>
      <c r="B78" s="1423" t="s">
        <v>107</v>
      </c>
      <c r="C78" s="1423" t="s">
        <v>107</v>
      </c>
      <c r="D78" s="110"/>
      <c r="E78" s="110"/>
      <c r="F78" s="1509" t="s">
        <v>10</v>
      </c>
      <c r="G78" s="245"/>
      <c r="H78" s="183"/>
      <c r="I78" s="183"/>
      <c r="J78" s="250"/>
      <c r="K78" s="245"/>
      <c r="L78" s="183"/>
      <c r="M78" s="183"/>
      <c r="N78" s="246"/>
      <c r="O78" s="618"/>
      <c r="P78" s="378"/>
      <c r="Q78" s="183"/>
      <c r="R78" s="183"/>
      <c r="S78" s="183"/>
      <c r="T78" s="246"/>
      <c r="U78" s="245"/>
      <c r="V78" s="183"/>
      <c r="W78" s="183"/>
      <c r="X78" s="246"/>
      <c r="Y78" s="632" t="s">
        <v>47</v>
      </c>
      <c r="Z78" s="405">
        <f>'UN REDD Master Budget'!AA293+'UN REDD Master Budget'!AA300+'UN REDD Master Budget'!AA307+'UN REDD Master Budget'!AA314</f>
        <v>173.32</v>
      </c>
      <c r="AA78" s="405">
        <f>'UN REDD Master Budget'!AC293+'UN REDD Master Budget'!AC300+'UN REDD Master Budget'!AC307+'UN REDD Master Budget'!AC314</f>
        <v>0</v>
      </c>
      <c r="AB78" s="405">
        <f>'UN REDD Master Budget'!AE293+'UN REDD Master Budget'!AE300+'UN REDD Master Budget'!AE307+'UN REDD Master Budget'!AE314</f>
        <v>0</v>
      </c>
      <c r="AC78" s="405">
        <f>'UN REDD Master Budget'!AG293+'UN REDD Master Budget'!AG300+'UN REDD Master Budget'!AG307+'UN REDD Master Budget'!AG314</f>
        <v>0</v>
      </c>
      <c r="AD78" s="397">
        <f t="shared" ref="AD78" si="10">Z78+AA78+AB78+AC78</f>
        <v>173.32</v>
      </c>
    </row>
    <row r="79" spans="1:30" s="4" customFormat="1" x14ac:dyDescent="0.35">
      <c r="A79" s="1507"/>
      <c r="B79" s="1424"/>
      <c r="C79" s="1424"/>
      <c r="D79" s="110"/>
      <c r="E79" s="110"/>
      <c r="F79" s="1510"/>
      <c r="G79" s="245"/>
      <c r="H79" s="183"/>
      <c r="I79" s="183"/>
      <c r="J79" s="246"/>
      <c r="K79" s="245"/>
      <c r="L79" s="183"/>
      <c r="M79" s="183"/>
      <c r="N79" s="257"/>
      <c r="O79" s="618"/>
      <c r="P79" s="378"/>
      <c r="Q79" s="183"/>
      <c r="R79" s="183"/>
      <c r="S79" s="183"/>
      <c r="T79" s="246"/>
      <c r="U79" s="245"/>
      <c r="V79" s="183"/>
      <c r="W79" s="183"/>
      <c r="X79" s="246"/>
      <c r="Y79" s="633" t="s">
        <v>48</v>
      </c>
      <c r="Z79" s="405">
        <f>'UN REDD Master Budget'!AA294+'UN REDD Master Budget'!AA301+'UN REDD Master Budget'!AA308+'UN REDD Master Budget'!AA315</f>
        <v>0</v>
      </c>
      <c r="AA79" s="405">
        <f>'UN REDD Master Budget'!AC294+'UN REDD Master Budget'!AC301+'UN REDD Master Budget'!AC308+'UN REDD Master Budget'!AC315</f>
        <v>0</v>
      </c>
      <c r="AB79" s="405">
        <f>'UN REDD Master Budget'!AE294+'UN REDD Master Budget'!AE301+'UN REDD Master Budget'!AE308+'UN REDD Master Budget'!AE315</f>
        <v>0</v>
      </c>
      <c r="AC79" s="405">
        <f>'UN REDD Master Budget'!AG294+'UN REDD Master Budget'!AG301+'UN REDD Master Budget'!AG308+'UN REDD Master Budget'!AG315</f>
        <v>0</v>
      </c>
      <c r="AD79" s="397">
        <f t="shared" ref="AD79:AD84" si="11">Z79+AA79+AB79+AC79</f>
        <v>0</v>
      </c>
    </row>
    <row r="80" spans="1:30" s="4" customFormat="1" ht="26" x14ac:dyDescent="0.35">
      <c r="A80" s="1507"/>
      <c r="B80" s="1424"/>
      <c r="C80" s="1424"/>
      <c r="D80" s="110"/>
      <c r="E80" s="110"/>
      <c r="F80" s="1510"/>
      <c r="G80" s="245"/>
      <c r="H80" s="183"/>
      <c r="I80" s="183"/>
      <c r="J80" s="246"/>
      <c r="K80" s="256"/>
      <c r="L80" s="184"/>
      <c r="M80" s="184"/>
      <c r="N80" s="257"/>
      <c r="O80" s="245"/>
      <c r="P80" s="183"/>
      <c r="Q80" s="183"/>
      <c r="R80" s="183"/>
      <c r="S80" s="183"/>
      <c r="T80" s="246"/>
      <c r="U80" s="245"/>
      <c r="V80" s="183"/>
      <c r="W80" s="183"/>
      <c r="X80" s="246"/>
      <c r="Y80" s="633" t="s">
        <v>49</v>
      </c>
      <c r="Z80" s="405">
        <f>'UN REDD Master Budget'!AA295+'UN REDD Master Budget'!AA302+'UN REDD Master Budget'!AA309+'UN REDD Master Budget'!AA316</f>
        <v>0</v>
      </c>
      <c r="AA80" s="405">
        <f>'UN REDD Master Budget'!AC295+'UN REDD Master Budget'!AC302+'UN REDD Master Budget'!AC309+'UN REDD Master Budget'!AC316</f>
        <v>0</v>
      </c>
      <c r="AB80" s="405">
        <f>'UN REDD Master Budget'!AE295+'UN REDD Master Budget'!AE302+'UN REDD Master Budget'!AE309+'UN REDD Master Budget'!AE316</f>
        <v>0</v>
      </c>
      <c r="AC80" s="405">
        <f>'UN REDD Master Budget'!AG295+'UN REDD Master Budget'!AG302+'UN REDD Master Budget'!AG309+'UN REDD Master Budget'!AG316</f>
        <v>0</v>
      </c>
      <c r="AD80" s="397">
        <f t="shared" si="11"/>
        <v>0</v>
      </c>
    </row>
    <row r="81" spans="1:31" s="4" customFormat="1" x14ac:dyDescent="0.35">
      <c r="A81" s="1507"/>
      <c r="B81" s="1424"/>
      <c r="C81" s="1424"/>
      <c r="D81" s="110"/>
      <c r="E81" s="110"/>
      <c r="F81" s="1510"/>
      <c r="G81" s="245"/>
      <c r="H81" s="183"/>
      <c r="I81" s="183"/>
      <c r="J81" s="246"/>
      <c r="K81" s="245"/>
      <c r="L81" s="183"/>
      <c r="M81" s="183"/>
      <c r="N81" s="246"/>
      <c r="O81" s="245"/>
      <c r="P81" s="183"/>
      <c r="Q81" s="183"/>
      <c r="R81" s="183"/>
      <c r="S81" s="183"/>
      <c r="T81" s="246"/>
      <c r="U81" s="245"/>
      <c r="V81" s="183"/>
      <c r="W81" s="183"/>
      <c r="X81" s="246"/>
      <c r="Y81" s="633" t="s">
        <v>50</v>
      </c>
      <c r="Z81" s="405">
        <f>'UN REDD Master Budget'!AA296+'UN REDD Master Budget'!AA303+'UN REDD Master Budget'!AA310+'UN REDD Master Budget'!AA317</f>
        <v>0</v>
      </c>
      <c r="AA81" s="405">
        <f>'UN REDD Master Budget'!AC296+'UN REDD Master Budget'!AC303+'UN REDD Master Budget'!AC310+'UN REDD Master Budget'!AC317</f>
        <v>0</v>
      </c>
      <c r="AB81" s="405">
        <f>'UN REDD Master Budget'!AE296+'UN REDD Master Budget'!AE303+'UN REDD Master Budget'!AE310+'UN REDD Master Budget'!AE317</f>
        <v>0</v>
      </c>
      <c r="AC81" s="405">
        <f>'UN REDD Master Budget'!AG296+'UN REDD Master Budget'!AG303+'UN REDD Master Budget'!AG310+'UN REDD Master Budget'!AG317</f>
        <v>0</v>
      </c>
      <c r="AD81" s="397">
        <f t="shared" si="11"/>
        <v>0</v>
      </c>
    </row>
    <row r="82" spans="1:31" s="4" customFormat="1" x14ac:dyDescent="0.35">
      <c r="A82" s="1507"/>
      <c r="B82" s="1424"/>
      <c r="C82" s="1424"/>
      <c r="D82" s="110"/>
      <c r="E82" s="110"/>
      <c r="F82" s="1510"/>
      <c r="G82" s="245"/>
      <c r="H82" s="183"/>
      <c r="I82" s="183"/>
      <c r="J82" s="246"/>
      <c r="K82" s="245"/>
      <c r="L82" s="183"/>
      <c r="M82" s="183"/>
      <c r="N82" s="246"/>
      <c r="O82" s="245"/>
      <c r="P82" s="183"/>
      <c r="Q82" s="183"/>
      <c r="R82" s="183"/>
      <c r="S82" s="183"/>
      <c r="T82" s="246"/>
      <c r="U82" s="245"/>
      <c r="V82" s="183"/>
      <c r="W82" s="183"/>
      <c r="X82" s="246"/>
      <c r="Y82" s="633" t="s">
        <v>51</v>
      </c>
      <c r="Z82" s="405">
        <f>'UN REDD Master Budget'!AA297+'UN REDD Master Budget'!AA304+'UN REDD Master Budget'!AA311+'UN REDD Master Budget'!AA318</f>
        <v>0</v>
      </c>
      <c r="AA82" s="405">
        <f>'UN REDD Master Budget'!AC297+'UN REDD Master Budget'!AC304+'UN REDD Master Budget'!AC311+'UN REDD Master Budget'!AC318</f>
        <v>0</v>
      </c>
      <c r="AB82" s="405">
        <f>'UN REDD Master Budget'!AE297+'UN REDD Master Budget'!AE304+'UN REDD Master Budget'!AE311+'UN REDD Master Budget'!AE318</f>
        <v>0</v>
      </c>
      <c r="AC82" s="405">
        <f>'UN REDD Master Budget'!AG297+'UN REDD Master Budget'!AG304+'UN REDD Master Budget'!AG311+'UN REDD Master Budget'!AG318</f>
        <v>0</v>
      </c>
      <c r="AD82" s="397">
        <f t="shared" si="11"/>
        <v>0</v>
      </c>
    </row>
    <row r="83" spans="1:31" s="4" customFormat="1" x14ac:dyDescent="0.35">
      <c r="A83" s="1507"/>
      <c r="B83" s="1424"/>
      <c r="C83" s="1424"/>
      <c r="D83" s="110"/>
      <c r="E83" s="110"/>
      <c r="F83" s="1510"/>
      <c r="G83" s="245"/>
      <c r="H83" s="183"/>
      <c r="I83" s="183"/>
      <c r="J83" s="246"/>
      <c r="K83" s="256"/>
      <c r="L83" s="184"/>
      <c r="M83" s="184"/>
      <c r="N83" s="257"/>
      <c r="O83" s="245"/>
      <c r="P83" s="183"/>
      <c r="Q83" s="183"/>
      <c r="R83" s="183"/>
      <c r="S83" s="183"/>
      <c r="T83" s="246"/>
      <c r="U83" s="245"/>
      <c r="V83" s="183"/>
      <c r="W83" s="183"/>
      <c r="X83" s="246"/>
      <c r="Y83" s="633" t="s">
        <v>52</v>
      </c>
      <c r="Z83" s="405">
        <f>'UN REDD Master Budget'!AA298+'UN REDD Master Budget'!AA305+'UN REDD Master Budget'!AA312+'UN REDD Master Budget'!AA319</f>
        <v>0</v>
      </c>
      <c r="AA83" s="405">
        <f>'UN REDD Master Budget'!AC298+'UN REDD Master Budget'!AC305+'UN REDD Master Budget'!AC312+'UN REDD Master Budget'!AC319</f>
        <v>0</v>
      </c>
      <c r="AB83" s="405">
        <f>'UN REDD Master Budget'!AE298+'UN REDD Master Budget'!AE305+'UN REDD Master Budget'!AE312+'UN REDD Master Budget'!AE319</f>
        <v>0</v>
      </c>
      <c r="AC83" s="405">
        <f>'UN REDD Master Budget'!AG298+'UN REDD Master Budget'!AG305+'UN REDD Master Budget'!AG312+'UN REDD Master Budget'!AG319</f>
        <v>0</v>
      </c>
      <c r="AD83" s="397">
        <f t="shared" si="11"/>
        <v>0</v>
      </c>
    </row>
    <row r="84" spans="1:31" s="4" customFormat="1" x14ac:dyDescent="0.35">
      <c r="A84" s="1507"/>
      <c r="B84" s="1424"/>
      <c r="C84" s="1424"/>
      <c r="D84" s="110"/>
      <c r="E84" s="110"/>
      <c r="F84" s="1510"/>
      <c r="G84" s="245"/>
      <c r="H84" s="183"/>
      <c r="I84" s="183"/>
      <c r="J84" s="246"/>
      <c r="K84" s="256"/>
      <c r="L84" s="184"/>
      <c r="M84" s="184"/>
      <c r="N84" s="257"/>
      <c r="O84" s="245"/>
      <c r="P84" s="183"/>
      <c r="Q84" s="183"/>
      <c r="R84" s="183"/>
      <c r="S84" s="183"/>
      <c r="T84" s="246"/>
      <c r="U84" s="245"/>
      <c r="V84" s="183"/>
      <c r="W84" s="183"/>
      <c r="X84" s="246"/>
      <c r="Y84" s="633" t="s">
        <v>53</v>
      </c>
      <c r="Z84" s="405">
        <f>'UN REDD Master Budget'!AA299+'UN REDD Master Budget'!AA306+'UN REDD Master Budget'!AA313+'UN REDD Master Budget'!AA320</f>
        <v>0</v>
      </c>
      <c r="AA84" s="405">
        <f>'UN REDD Master Budget'!AC299+'UN REDD Master Budget'!AC306+'UN REDD Master Budget'!AC313+'UN REDD Master Budget'!AC320</f>
        <v>0</v>
      </c>
      <c r="AB84" s="405">
        <f>'UN REDD Master Budget'!AE299+'UN REDD Master Budget'!AE306+'UN REDD Master Budget'!AE313+'UN REDD Master Budget'!AE320</f>
        <v>0</v>
      </c>
      <c r="AC84" s="405">
        <f>'UN REDD Master Budget'!AG299+'UN REDD Master Budget'!AG306+'UN REDD Master Budget'!AG313+'UN REDD Master Budget'!AG320</f>
        <v>0</v>
      </c>
      <c r="AD84" s="397">
        <f t="shared" si="11"/>
        <v>0</v>
      </c>
    </row>
    <row r="85" spans="1:31" s="142" customFormat="1" ht="15.75" customHeight="1" thickBot="1" x14ac:dyDescent="0.4">
      <c r="A85" s="1508"/>
      <c r="B85" s="149"/>
      <c r="C85" s="149"/>
      <c r="D85" s="145"/>
      <c r="E85" s="145"/>
      <c r="F85" s="1511"/>
      <c r="G85" s="247"/>
      <c r="H85" s="248"/>
      <c r="I85" s="248"/>
      <c r="J85" s="249"/>
      <c r="K85" s="258"/>
      <c r="L85" s="259"/>
      <c r="M85" s="259"/>
      <c r="N85" s="260"/>
      <c r="O85" s="247"/>
      <c r="P85" s="248"/>
      <c r="Q85" s="649"/>
      <c r="R85" s="649"/>
      <c r="S85" s="649"/>
      <c r="T85" s="650"/>
      <c r="U85" s="655"/>
      <c r="V85" s="649"/>
      <c r="W85" s="649"/>
      <c r="X85" s="650"/>
      <c r="Y85" s="634" t="s">
        <v>207</v>
      </c>
      <c r="Z85" s="403">
        <f>SUM(Z78:Z84)</f>
        <v>173.32</v>
      </c>
      <c r="AA85" s="403">
        <f>SUM(AA78:AA84)</f>
        <v>0</v>
      </c>
      <c r="AB85" s="403">
        <f>SUM(AB78:AB84)</f>
        <v>0</v>
      </c>
      <c r="AC85" s="403">
        <f>SUM(AC78:AC84)</f>
        <v>0</v>
      </c>
      <c r="AD85" s="403">
        <f>SUM(AD78:AD84)</f>
        <v>173.32</v>
      </c>
    </row>
    <row r="86" spans="1:31" s="135" customFormat="1" ht="21.75" customHeight="1" thickBot="1" x14ac:dyDescent="0.4">
      <c r="A86" s="189" t="s">
        <v>246</v>
      </c>
      <c r="B86" s="178"/>
      <c r="C86" s="178"/>
      <c r="D86" s="178"/>
      <c r="E86" s="178"/>
      <c r="F86" s="179"/>
      <c r="G86" s="656"/>
      <c r="H86" s="635"/>
      <c r="I86" s="635"/>
      <c r="J86" s="635"/>
      <c r="K86" s="644"/>
      <c r="L86" s="644"/>
      <c r="M86" s="644"/>
      <c r="N86" s="644"/>
      <c r="O86" s="635"/>
      <c r="P86" s="635"/>
      <c r="Q86" s="635"/>
      <c r="R86" s="635"/>
      <c r="S86" s="635"/>
      <c r="T86" s="635"/>
      <c r="U86" s="635"/>
      <c r="V86" s="635"/>
      <c r="W86" s="635"/>
      <c r="X86" s="635"/>
      <c r="Y86" s="657"/>
      <c r="Z86" s="419">
        <f>Z85+Z77+Z69+Z61+Z53+Z45+Z37</f>
        <v>258461.69999999998</v>
      </c>
      <c r="AA86" s="419">
        <f>AA85+AA77+AA69+AA61+AA53+AA45+AA37</f>
        <v>284849.51999999996</v>
      </c>
      <c r="AB86" s="419">
        <f>AB85+AB77+AB69+AB61+AB53+AB45+AB37</f>
        <v>231295.77999999991</v>
      </c>
      <c r="AC86" s="419">
        <f>AC85+AC77+AC69+AC61+AC53+AC45+AC37</f>
        <v>75393</v>
      </c>
      <c r="AD86" s="419">
        <f>AD85+AD77+AD69+AD61+AD53+AD45+AD37</f>
        <v>849999.99999999988</v>
      </c>
    </row>
    <row r="87" spans="1:31" ht="18" customHeight="1" x14ac:dyDescent="0.35">
      <c r="A87" s="215" t="s">
        <v>206</v>
      </c>
      <c r="B87" s="211"/>
      <c r="C87" s="211"/>
      <c r="D87" s="211"/>
      <c r="E87" s="211"/>
      <c r="F87" s="211"/>
      <c r="G87" s="212"/>
      <c r="H87" s="212"/>
      <c r="I87" s="212"/>
      <c r="J87" s="212"/>
      <c r="K87" s="212"/>
      <c r="L87" s="212"/>
      <c r="M87" s="212"/>
      <c r="N87" s="212"/>
      <c r="O87" s="212"/>
      <c r="P87" s="212"/>
      <c r="Q87" s="212"/>
      <c r="R87" s="212"/>
      <c r="S87" s="212"/>
      <c r="T87" s="212"/>
      <c r="U87" s="212"/>
      <c r="V87" s="212"/>
      <c r="W87" s="212"/>
      <c r="X87" s="212"/>
      <c r="Y87" s="658"/>
      <c r="Z87" s="494">
        <f>Z86+Z27</f>
        <v>299443.68</v>
      </c>
      <c r="AA87" s="494">
        <f>AA86+AA27</f>
        <v>379754.54</v>
      </c>
      <c r="AB87" s="494">
        <f>AB86+AB27</f>
        <v>373408.77999999991</v>
      </c>
      <c r="AC87" s="494">
        <f>AC86+AC27</f>
        <v>97393</v>
      </c>
      <c r="AD87" s="494">
        <f>AD86+AD27</f>
        <v>1150000</v>
      </c>
    </row>
    <row r="88" spans="1:31" ht="18" customHeight="1" x14ac:dyDescent="0.35">
      <c r="A88" s="201" t="s">
        <v>212</v>
      </c>
      <c r="B88" s="181"/>
      <c r="C88" s="181"/>
      <c r="D88" s="181"/>
      <c r="E88" s="181"/>
      <c r="F88" s="182"/>
      <c r="G88" s="506"/>
      <c r="H88" s="213"/>
      <c r="I88" s="213"/>
      <c r="J88" s="213"/>
      <c r="K88" s="214"/>
      <c r="L88" s="214"/>
      <c r="M88" s="214"/>
      <c r="N88" s="214"/>
      <c r="O88" s="213"/>
      <c r="P88" s="213"/>
      <c r="Q88" s="213"/>
      <c r="R88" s="213"/>
      <c r="S88" s="213"/>
      <c r="T88" s="213"/>
      <c r="U88" s="213"/>
      <c r="V88" s="213"/>
      <c r="W88" s="213"/>
      <c r="X88" s="213"/>
      <c r="Y88" s="659"/>
      <c r="Z88" s="495">
        <f>'UN REDD Master Budget'!AA324</f>
        <v>20966</v>
      </c>
      <c r="AA88" s="495">
        <f>'UN REDD Master Budget'!AC324</f>
        <v>26524.76</v>
      </c>
      <c r="AB88" s="495">
        <f>'UN REDD Master Budget'!AE324</f>
        <v>26166</v>
      </c>
      <c r="AC88" s="495">
        <f>'UN REDD Master Budget'!AG324-0.3</f>
        <v>6843.7</v>
      </c>
      <c r="AD88" s="499">
        <f>Z88+AA88+AB88+AC88</f>
        <v>80500.459999999992</v>
      </c>
      <c r="AE88" s="33"/>
    </row>
    <row r="89" spans="1:31" ht="24" customHeight="1" thickBot="1" x14ac:dyDescent="0.4">
      <c r="A89" s="206" t="s">
        <v>247</v>
      </c>
      <c r="B89" s="207"/>
      <c r="C89" s="207"/>
      <c r="D89" s="207"/>
      <c r="E89" s="207"/>
      <c r="F89" s="208"/>
      <c r="G89" s="660"/>
      <c r="H89" s="209"/>
      <c r="I89" s="209"/>
      <c r="J89" s="209"/>
      <c r="K89" s="210"/>
      <c r="L89" s="210"/>
      <c r="M89" s="210"/>
      <c r="N89" s="210"/>
      <c r="O89" s="209"/>
      <c r="P89" s="209"/>
      <c r="Q89" s="209"/>
      <c r="R89" s="209"/>
      <c r="S89" s="209"/>
      <c r="T89" s="209"/>
      <c r="U89" s="209"/>
      <c r="V89" s="209"/>
      <c r="W89" s="209"/>
      <c r="X89" s="209"/>
      <c r="Y89" s="661"/>
      <c r="Z89" s="496">
        <f>Z87+Z88</f>
        <v>320409.68</v>
      </c>
      <c r="AA89" s="496">
        <f t="shared" ref="AA89:AC89" si="12">AA87+AA88</f>
        <v>406279.3</v>
      </c>
      <c r="AB89" s="496">
        <f t="shared" si="12"/>
        <v>399574.77999999991</v>
      </c>
      <c r="AC89" s="496">
        <f t="shared" si="12"/>
        <v>104236.7</v>
      </c>
      <c r="AD89" s="496">
        <f>AD87+AD88</f>
        <v>1230500.46</v>
      </c>
      <c r="AE89" s="33">
        <f>AD89-'UN REDD Master Budget'!AL325</f>
        <v>726689.44</v>
      </c>
    </row>
    <row r="90" spans="1:31" ht="16" thickBot="1" x14ac:dyDescent="0.4">
      <c r="A90" s="477"/>
      <c r="B90" s="478"/>
      <c r="C90" s="478"/>
      <c r="D90" s="478"/>
      <c r="E90" s="478"/>
      <c r="F90" s="479"/>
      <c r="G90" s="479"/>
      <c r="H90" s="479"/>
      <c r="I90" s="479"/>
      <c r="J90" s="479"/>
      <c r="K90" s="479"/>
      <c r="L90" s="479"/>
      <c r="M90" s="479"/>
      <c r="N90" s="479"/>
      <c r="O90" s="479"/>
      <c r="P90" s="479"/>
      <c r="Q90" s="479"/>
      <c r="R90" s="479"/>
      <c r="S90" s="479"/>
      <c r="T90" s="479"/>
      <c r="U90" s="479"/>
      <c r="V90" s="479"/>
      <c r="W90" s="479"/>
      <c r="X90" s="479"/>
      <c r="Y90" s="479"/>
      <c r="Z90" s="480"/>
      <c r="AA90" s="480"/>
      <c r="AB90" s="480"/>
      <c r="AC90" s="480"/>
      <c r="AD90" s="481"/>
    </row>
    <row r="91" spans="1:31" ht="23.25" customHeight="1" x14ac:dyDescent="0.35">
      <c r="A91" s="1497" t="s">
        <v>111</v>
      </c>
      <c r="B91" s="1498" t="s">
        <v>112</v>
      </c>
      <c r="C91" s="1498" t="s">
        <v>168</v>
      </c>
      <c r="D91" s="1498" t="s">
        <v>113</v>
      </c>
      <c r="E91" s="1498" t="s">
        <v>114</v>
      </c>
      <c r="F91" s="1499"/>
      <c r="G91" s="1500"/>
      <c r="H91" s="1500"/>
      <c r="I91" s="1500"/>
      <c r="J91" s="1500"/>
      <c r="K91" s="1500"/>
      <c r="L91" s="1500"/>
      <c r="M91" s="1500"/>
      <c r="N91" s="1500"/>
      <c r="O91" s="1500"/>
      <c r="P91" s="1500"/>
      <c r="Q91" s="1498"/>
      <c r="R91" s="1498"/>
      <c r="S91" s="1498"/>
      <c r="T91" s="1498"/>
      <c r="U91" s="1498"/>
      <c r="V91" s="1498"/>
      <c r="W91" s="1498"/>
      <c r="X91" s="1498"/>
      <c r="Y91" s="1498"/>
      <c r="Z91" s="1498"/>
      <c r="AA91" s="1498"/>
      <c r="AB91" s="1498"/>
      <c r="AC91" s="1498"/>
      <c r="AD91" s="1501"/>
    </row>
    <row r="92" spans="1:31" x14ac:dyDescent="0.35">
      <c r="A92" s="1496" t="s">
        <v>237</v>
      </c>
      <c r="B92" s="1427" t="s">
        <v>116</v>
      </c>
      <c r="C92" s="1427" t="s">
        <v>170</v>
      </c>
      <c r="D92" s="1423" t="s">
        <v>189</v>
      </c>
      <c r="E92" s="1423" t="s">
        <v>190</v>
      </c>
      <c r="F92" s="1430" t="s">
        <v>9</v>
      </c>
      <c r="G92" s="174"/>
      <c r="H92" s="174"/>
      <c r="I92" s="174"/>
      <c r="J92" s="174"/>
      <c r="K92" s="174"/>
      <c r="L92" s="174"/>
      <c r="M92" s="174"/>
      <c r="N92" s="174"/>
      <c r="O92" s="368"/>
      <c r="P92" s="374"/>
      <c r="Q92" s="97"/>
      <c r="R92" s="97"/>
      <c r="S92" s="97"/>
      <c r="T92" s="97"/>
      <c r="U92" s="97"/>
      <c r="V92" s="97"/>
      <c r="W92" s="97"/>
      <c r="X92" s="97"/>
      <c r="Y92" s="6" t="s">
        <v>47</v>
      </c>
      <c r="Z92" s="587">
        <f>'UN REDD Master Budget'!AA327+'UN REDD Master Budget'!AA334</f>
        <v>15000</v>
      </c>
      <c r="AA92" s="587">
        <f>'UN REDD Master Budget'!AC327+'UN REDD Master Budget'!AC334</f>
        <v>25000</v>
      </c>
      <c r="AB92" s="587">
        <f>'UN REDD Master Budget'!AE327+'UN REDD Master Budget'!AE334</f>
        <v>7000</v>
      </c>
      <c r="AC92" s="587">
        <f>'UN REDD Master Budget'!AG327+'UN REDD Master Budget'!AG334</f>
        <v>0</v>
      </c>
      <c r="AD92" s="588">
        <f>Z92+AA92+AB92+AC92</f>
        <v>47000</v>
      </c>
    </row>
    <row r="93" spans="1:31" x14ac:dyDescent="0.35">
      <c r="A93" s="1496"/>
      <c r="B93" s="1427"/>
      <c r="C93" s="1427"/>
      <c r="D93" s="1424"/>
      <c r="E93" s="1424"/>
      <c r="F93" s="1431"/>
      <c r="G93" s="368"/>
      <c r="H93" s="174"/>
      <c r="I93" s="174"/>
      <c r="J93" s="174"/>
      <c r="K93" s="174"/>
      <c r="L93" s="174"/>
      <c r="M93" s="174"/>
      <c r="N93" s="174"/>
      <c r="O93" s="368"/>
      <c r="P93" s="374"/>
      <c r="Q93" s="98"/>
      <c r="R93" s="98"/>
      <c r="S93" s="98"/>
      <c r="T93" s="98"/>
      <c r="U93" s="98"/>
      <c r="V93" s="98"/>
      <c r="W93" s="98"/>
      <c r="X93" s="98"/>
      <c r="Y93" s="10" t="s">
        <v>48</v>
      </c>
      <c r="Z93" s="587">
        <f>'UN REDD Master Budget'!AA328+'UN REDD Master Budget'!AA335</f>
        <v>1987</v>
      </c>
      <c r="AA93" s="587">
        <f>'UN REDD Master Budget'!AC328+'UN REDD Master Budget'!AC335</f>
        <v>15000</v>
      </c>
      <c r="AB93" s="587">
        <f>'UN REDD Master Budget'!AE328+'UN REDD Master Budget'!AE335</f>
        <v>5000</v>
      </c>
      <c r="AC93" s="587">
        <f>'UN REDD Master Budget'!AG328+'UN REDD Master Budget'!AG335</f>
        <v>0</v>
      </c>
      <c r="AD93" s="588">
        <f t="shared" ref="AD93:AD98" si="13">Z93+AA93+AB93+AC93</f>
        <v>21987</v>
      </c>
    </row>
    <row r="94" spans="1:31" ht="26" x14ac:dyDescent="0.35">
      <c r="A94" s="1496"/>
      <c r="B94" s="1427"/>
      <c r="C94" s="1427"/>
      <c r="D94" s="1424"/>
      <c r="E94" s="1424"/>
      <c r="F94" s="1431"/>
      <c r="G94" s="368"/>
      <c r="H94" s="174"/>
      <c r="I94" s="174"/>
      <c r="J94" s="368"/>
      <c r="K94" s="174"/>
      <c r="L94" s="174"/>
      <c r="M94" s="174"/>
      <c r="N94" s="368"/>
      <c r="O94" s="368"/>
      <c r="P94" s="374"/>
      <c r="Q94" s="98"/>
      <c r="R94" s="98"/>
      <c r="S94" s="98"/>
      <c r="T94" s="98"/>
      <c r="U94" s="98"/>
      <c r="V94" s="98"/>
      <c r="W94" s="98"/>
      <c r="X94" s="98"/>
      <c r="Y94" s="10" t="s">
        <v>49</v>
      </c>
      <c r="Z94" s="587">
        <f>'UN REDD Master Budget'!AA329+'UN REDD Master Budget'!AA336</f>
        <v>5595</v>
      </c>
      <c r="AA94" s="587">
        <f>'UN REDD Master Budget'!AC329+'UN REDD Master Budget'!AC336</f>
        <v>4000</v>
      </c>
      <c r="AB94" s="587">
        <f>'UN REDD Master Budget'!AE329+'UN REDD Master Budget'!AE336</f>
        <v>0</v>
      </c>
      <c r="AC94" s="587">
        <f>'UN REDD Master Budget'!AG329+'UN REDD Master Budget'!AG336</f>
        <v>0</v>
      </c>
      <c r="AD94" s="588">
        <f t="shared" si="13"/>
        <v>9595</v>
      </c>
    </row>
    <row r="95" spans="1:31" x14ac:dyDescent="0.35">
      <c r="A95" s="1496"/>
      <c r="B95" s="1427"/>
      <c r="C95" s="1427"/>
      <c r="D95" s="1424"/>
      <c r="E95" s="1424"/>
      <c r="F95" s="1431"/>
      <c r="G95" s="368"/>
      <c r="H95" s="368"/>
      <c r="I95" s="368"/>
      <c r="J95" s="368"/>
      <c r="K95" s="368"/>
      <c r="L95" s="368"/>
      <c r="M95" s="368"/>
      <c r="N95" s="368"/>
      <c r="O95" s="368"/>
      <c r="P95" s="374"/>
      <c r="Q95" s="98"/>
      <c r="R95" s="98"/>
      <c r="S95" s="98"/>
      <c r="T95" s="98"/>
      <c r="U95" s="98"/>
      <c r="V95" s="98"/>
      <c r="W95" s="98"/>
      <c r="X95" s="98"/>
      <c r="Y95" s="10" t="s">
        <v>50</v>
      </c>
      <c r="Z95" s="587">
        <f>'UN REDD Master Budget'!AA330+'UN REDD Master Budget'!AA337</f>
        <v>0</v>
      </c>
      <c r="AA95" s="587">
        <f>'UN REDD Master Budget'!AC330+'UN REDD Master Budget'!AC337</f>
        <v>0</v>
      </c>
      <c r="AB95" s="587">
        <f>'UN REDD Master Budget'!AE330+'UN REDD Master Budget'!AE337</f>
        <v>0</v>
      </c>
      <c r="AC95" s="587">
        <f>'UN REDD Master Budget'!AG330+'UN REDD Master Budget'!AG337</f>
        <v>0</v>
      </c>
      <c r="AD95" s="588">
        <f t="shared" si="13"/>
        <v>0</v>
      </c>
    </row>
    <row r="96" spans="1:31" x14ac:dyDescent="0.35">
      <c r="A96" s="1496"/>
      <c r="B96" s="1427"/>
      <c r="C96" s="1427"/>
      <c r="D96" s="1424"/>
      <c r="E96" s="1424"/>
      <c r="F96" s="1431"/>
      <c r="G96" s="174"/>
      <c r="H96" s="174"/>
      <c r="I96" s="174"/>
      <c r="J96" s="174"/>
      <c r="K96" s="174"/>
      <c r="L96" s="174"/>
      <c r="M96" s="174"/>
      <c r="N96" s="174"/>
      <c r="O96" s="368"/>
      <c r="P96" s="374"/>
      <c r="Q96" s="98"/>
      <c r="R96" s="98"/>
      <c r="S96" s="98"/>
      <c r="T96" s="98"/>
      <c r="U96" s="98"/>
      <c r="V96" s="98"/>
      <c r="W96" s="98"/>
      <c r="X96" s="98"/>
      <c r="Y96" s="10" t="s">
        <v>51</v>
      </c>
      <c r="Z96" s="587">
        <f>'UN REDD Master Budget'!AA331+'UN REDD Master Budget'!AA338</f>
        <v>12275</v>
      </c>
      <c r="AA96" s="587">
        <f>'UN REDD Master Budget'!AC331+'UN REDD Master Budget'!AC338</f>
        <v>20000</v>
      </c>
      <c r="AB96" s="587">
        <f>'UN REDD Master Budget'!AE331+'UN REDD Master Budget'!AE338</f>
        <v>2000</v>
      </c>
      <c r="AC96" s="587">
        <f>'UN REDD Master Budget'!AG331+'UN REDD Master Budget'!AG338</f>
        <v>0</v>
      </c>
      <c r="AD96" s="588">
        <f t="shared" si="13"/>
        <v>34275</v>
      </c>
    </row>
    <row r="97" spans="1:30" x14ac:dyDescent="0.35">
      <c r="A97" s="1496"/>
      <c r="B97" s="1427"/>
      <c r="C97" s="1427"/>
      <c r="D97" s="1424"/>
      <c r="E97" s="1424"/>
      <c r="F97" s="1431"/>
      <c r="G97" s="174"/>
      <c r="H97" s="174"/>
      <c r="I97" s="174"/>
      <c r="J97" s="174"/>
      <c r="K97" s="368"/>
      <c r="L97" s="368"/>
      <c r="M97" s="368"/>
      <c r="N97" s="368"/>
      <c r="O97" s="368"/>
      <c r="P97" s="374"/>
      <c r="Q97" s="98"/>
      <c r="R97" s="98"/>
      <c r="S97" s="98"/>
      <c r="T97" s="98"/>
      <c r="U97" s="98"/>
      <c r="V97" s="98"/>
      <c r="W97" s="98"/>
      <c r="X97" s="98"/>
      <c r="Y97" s="10" t="s">
        <v>52</v>
      </c>
      <c r="Z97" s="587">
        <f>'UN REDD Master Budget'!AA332+'UN REDD Master Budget'!AA339</f>
        <v>7014</v>
      </c>
      <c r="AA97" s="587">
        <f>'UN REDD Master Budget'!AC332+'UN REDD Master Budget'!AC339</f>
        <v>0</v>
      </c>
      <c r="AB97" s="587">
        <f>'UN REDD Master Budget'!AE332+'UN REDD Master Budget'!AE339</f>
        <v>0</v>
      </c>
      <c r="AC97" s="587">
        <f>'UN REDD Master Budget'!AG332+'UN REDD Master Budget'!AG339</f>
        <v>0</v>
      </c>
      <c r="AD97" s="588">
        <f t="shared" si="13"/>
        <v>7014</v>
      </c>
    </row>
    <row r="98" spans="1:30" x14ac:dyDescent="0.35">
      <c r="A98" s="1496"/>
      <c r="B98" s="1427"/>
      <c r="C98" s="1427"/>
      <c r="D98" s="1424"/>
      <c r="E98" s="1424"/>
      <c r="F98" s="1432"/>
      <c r="G98" s="174"/>
      <c r="H98" s="174"/>
      <c r="I98" s="174"/>
      <c r="J98" s="174"/>
      <c r="K98" s="174"/>
      <c r="L98" s="174"/>
      <c r="M98" s="174"/>
      <c r="N98" s="174"/>
      <c r="O98" s="368"/>
      <c r="P98" s="374"/>
      <c r="Q98" s="99"/>
      <c r="R98" s="99"/>
      <c r="S98" s="99"/>
      <c r="T98" s="99"/>
      <c r="U98" s="99"/>
      <c r="V98" s="99"/>
      <c r="W98" s="99"/>
      <c r="X98" s="99"/>
      <c r="Y98" s="10" t="s">
        <v>53</v>
      </c>
      <c r="Z98" s="587">
        <f>'UN REDD Master Budget'!AA333+'UN REDD Master Budget'!AA340</f>
        <v>5980</v>
      </c>
      <c r="AA98" s="587">
        <f>'UN REDD Master Budget'!AC333+'UN REDD Master Budget'!AC340</f>
        <v>6000</v>
      </c>
      <c r="AB98" s="587">
        <f>'UN REDD Master Budget'!AE333+'UN REDD Master Budget'!AE340</f>
        <v>22000</v>
      </c>
      <c r="AC98" s="587">
        <f>'UN REDD Master Budget'!AG333+'UN REDD Master Budget'!AG340</f>
        <v>0</v>
      </c>
      <c r="AD98" s="588">
        <f t="shared" si="13"/>
        <v>33980</v>
      </c>
    </row>
    <row r="99" spans="1:30" ht="15.75" customHeight="1" x14ac:dyDescent="0.35">
      <c r="A99" s="1496"/>
      <c r="B99" s="131"/>
      <c r="C99" s="131"/>
      <c r="D99" s="131"/>
      <c r="E99" s="131"/>
      <c r="F99" s="266"/>
      <c r="G99" s="213"/>
      <c r="H99" s="372"/>
      <c r="I99" s="372"/>
      <c r="J99" s="372"/>
      <c r="K99" s="373"/>
      <c r="L99" s="373"/>
      <c r="M99" s="373"/>
      <c r="N99" s="373"/>
      <c r="O99" s="372"/>
      <c r="P99" s="372"/>
      <c r="Q99" s="107"/>
      <c r="R99" s="109"/>
      <c r="S99" s="109"/>
      <c r="T99" s="109"/>
      <c r="U99" s="109"/>
      <c r="V99" s="109"/>
      <c r="W99" s="109"/>
      <c r="X99" s="109"/>
      <c r="Y99" s="131" t="s">
        <v>207</v>
      </c>
      <c r="Z99" s="403">
        <f>SUM(Z92:Z98)</f>
        <v>47851</v>
      </c>
      <c r="AA99" s="403">
        <f>SUM(AA92:AA98)</f>
        <v>70000</v>
      </c>
      <c r="AB99" s="403">
        <f>SUM(AB92:AB98)</f>
        <v>36000</v>
      </c>
      <c r="AC99" s="403">
        <f>SUM(AC92:AC98)</f>
        <v>0</v>
      </c>
      <c r="AD99" s="428">
        <f>SUM(AD92:AD98)</f>
        <v>153851</v>
      </c>
    </row>
    <row r="100" spans="1:30" x14ac:dyDescent="0.35">
      <c r="A100" s="1504" t="s">
        <v>172</v>
      </c>
      <c r="B100" s="1443"/>
      <c r="C100" s="1443"/>
      <c r="D100" s="1423" t="s">
        <v>194</v>
      </c>
      <c r="E100" s="1445" t="s">
        <v>195</v>
      </c>
      <c r="F100" s="1430" t="s">
        <v>9</v>
      </c>
      <c r="G100" s="174"/>
      <c r="H100" s="174"/>
      <c r="I100" s="174"/>
      <c r="J100" s="174"/>
      <c r="K100" s="174"/>
      <c r="L100" s="380"/>
      <c r="M100" s="381"/>
      <c r="N100" s="174"/>
      <c r="O100" s="377"/>
      <c r="P100" s="374"/>
      <c r="Q100" s="97"/>
      <c r="R100" s="101"/>
      <c r="S100" s="101"/>
      <c r="T100" s="101"/>
      <c r="U100" s="101"/>
      <c r="V100" s="101"/>
      <c r="W100" s="101"/>
      <c r="X100" s="101"/>
      <c r="Y100" s="6" t="s">
        <v>47</v>
      </c>
      <c r="Z100" s="587">
        <f>'UN REDD Master Budget'!AA342+'UN REDD Master Budget'!AA349+'UN REDD Master Budget'!AA356</f>
        <v>15748</v>
      </c>
      <c r="AA100" s="587">
        <f>'UN REDD Master Budget'!AC342+'UN REDD Master Budget'!AC349+'UN REDD Master Budget'!AC356</f>
        <v>40000</v>
      </c>
      <c r="AB100" s="587">
        <f>'UN REDD Master Budget'!AE342+'UN REDD Master Budget'!AE349+'UN REDD Master Budget'!AE356</f>
        <v>58084.679999999935</v>
      </c>
      <c r="AC100" s="587">
        <f>'UN REDD Master Budget'!AG342+'UN REDD Master Budget'!AG349+'UN REDD Master Budget'!AG356</f>
        <v>0</v>
      </c>
      <c r="AD100" s="588">
        <f>Z100+AA100+AB100+AC100</f>
        <v>113832.67999999993</v>
      </c>
    </row>
    <row r="101" spans="1:30" x14ac:dyDescent="0.35">
      <c r="A101" s="1504"/>
      <c r="B101" s="1443"/>
      <c r="C101" s="1443"/>
      <c r="D101" s="1424"/>
      <c r="E101" s="1445"/>
      <c r="F101" s="1431"/>
      <c r="G101" s="174"/>
      <c r="H101" s="174"/>
      <c r="I101" s="174"/>
      <c r="J101" s="174"/>
      <c r="K101" s="174"/>
      <c r="L101" s="380"/>
      <c r="M101" s="381"/>
      <c r="N101" s="174"/>
      <c r="O101" s="377"/>
      <c r="P101" s="374"/>
      <c r="Q101" s="98"/>
      <c r="R101" s="102"/>
      <c r="S101" s="102"/>
      <c r="T101" s="102"/>
      <c r="U101" s="102"/>
      <c r="V101" s="102"/>
      <c r="W101" s="102"/>
      <c r="X101" s="102"/>
      <c r="Y101" s="10" t="s">
        <v>48</v>
      </c>
      <c r="Z101" s="587">
        <f>'UN REDD Master Budget'!AA343+'UN REDD Master Budget'!AA350+'UN REDD Master Budget'!AA357</f>
        <v>4293</v>
      </c>
      <c r="AA101" s="587">
        <f>'UN REDD Master Budget'!AC343+'UN REDD Master Budget'!AC350+'UN REDD Master Budget'!AC357</f>
        <v>10000</v>
      </c>
      <c r="AB101" s="587">
        <f>'UN REDD Master Budget'!AE343+'UN REDD Master Budget'!AE350+'UN REDD Master Budget'!AE357</f>
        <v>0</v>
      </c>
      <c r="AC101" s="587">
        <f>'UN REDD Master Budget'!AG343+'UN REDD Master Budget'!AG350+'UN REDD Master Budget'!AG357</f>
        <v>0</v>
      </c>
      <c r="AD101" s="588">
        <f t="shared" ref="AD101:AD106" si="14">Z101+AA101+AB101+AC101</f>
        <v>14293</v>
      </c>
    </row>
    <row r="102" spans="1:30" ht="26" x14ac:dyDescent="0.35">
      <c r="A102" s="1504"/>
      <c r="B102" s="1443"/>
      <c r="C102" s="1443"/>
      <c r="D102" s="1424"/>
      <c r="E102" s="1445"/>
      <c r="F102" s="1431"/>
      <c r="G102" s="172"/>
      <c r="H102" s="174"/>
      <c r="I102" s="174"/>
      <c r="J102" s="174"/>
      <c r="K102" s="368"/>
      <c r="L102" s="380"/>
      <c r="M102" s="376"/>
      <c r="N102" s="368"/>
      <c r="O102" s="377"/>
      <c r="P102" s="374"/>
      <c r="Q102" s="98"/>
      <c r="R102" s="102"/>
      <c r="S102" s="102"/>
      <c r="T102" s="102"/>
      <c r="U102" s="102"/>
      <c r="V102" s="102"/>
      <c r="W102" s="102"/>
      <c r="X102" s="102"/>
      <c r="Y102" s="10" t="s">
        <v>49</v>
      </c>
      <c r="Z102" s="587">
        <f>'UN REDD Master Budget'!AA344+'UN REDD Master Budget'!AA351+'UN REDD Master Budget'!AA358</f>
        <v>20222</v>
      </c>
      <c r="AA102" s="587">
        <f>'UN REDD Master Budget'!AC344+'UN REDD Master Budget'!AC351+'UN REDD Master Budget'!AC358</f>
        <v>1300</v>
      </c>
      <c r="AB102" s="587">
        <f>'UN REDD Master Budget'!AE344+'UN REDD Master Budget'!AE351+'UN REDD Master Budget'!AE358</f>
        <v>0</v>
      </c>
      <c r="AC102" s="587">
        <f>'UN REDD Master Budget'!AG344+'UN REDD Master Budget'!AG351+'UN REDD Master Budget'!AG358</f>
        <v>0</v>
      </c>
      <c r="AD102" s="588">
        <f t="shared" si="14"/>
        <v>21522</v>
      </c>
    </row>
    <row r="103" spans="1:30" x14ac:dyDescent="0.35">
      <c r="A103" s="1504"/>
      <c r="B103" s="1443"/>
      <c r="C103" s="1443"/>
      <c r="D103" s="1424"/>
      <c r="E103" s="1445"/>
      <c r="F103" s="1431"/>
      <c r="G103" s="172"/>
      <c r="H103" s="368"/>
      <c r="I103" s="368"/>
      <c r="J103" s="368"/>
      <c r="K103" s="368"/>
      <c r="L103" s="375"/>
      <c r="M103" s="376"/>
      <c r="N103" s="368"/>
      <c r="O103" s="377"/>
      <c r="P103" s="374"/>
      <c r="Q103" s="98"/>
      <c r="R103" s="102"/>
      <c r="S103" s="102"/>
      <c r="T103" s="102"/>
      <c r="U103" s="102"/>
      <c r="V103" s="102"/>
      <c r="W103" s="102"/>
      <c r="X103" s="102"/>
      <c r="Y103" s="10" t="s">
        <v>50</v>
      </c>
      <c r="Z103" s="587">
        <f>'UN REDD Master Budget'!AA345+'UN REDD Master Budget'!AA352+'UN REDD Master Budget'!AA359</f>
        <v>0</v>
      </c>
      <c r="AA103" s="587">
        <f>'UN REDD Master Budget'!AC345+'UN REDD Master Budget'!AC352+'UN REDD Master Budget'!AC359</f>
        <v>0</v>
      </c>
      <c r="AB103" s="587">
        <f>'UN REDD Master Budget'!AE345+'UN REDD Master Budget'!AE352+'UN REDD Master Budget'!AE359</f>
        <v>25000</v>
      </c>
      <c r="AC103" s="587">
        <f>'UN REDD Master Budget'!AG345+'UN REDD Master Budget'!AG352+'UN REDD Master Budget'!AG359</f>
        <v>0</v>
      </c>
      <c r="AD103" s="588">
        <f t="shared" si="14"/>
        <v>25000</v>
      </c>
    </row>
    <row r="104" spans="1:30" x14ac:dyDescent="0.35">
      <c r="A104" s="1504"/>
      <c r="B104" s="1443"/>
      <c r="C104" s="1443"/>
      <c r="D104" s="1424"/>
      <c r="E104" s="1445"/>
      <c r="F104" s="1431"/>
      <c r="G104" s="172"/>
      <c r="H104" s="368"/>
      <c r="I104" s="174"/>
      <c r="J104" s="174"/>
      <c r="K104" s="174"/>
      <c r="L104" s="380"/>
      <c r="M104" s="381"/>
      <c r="N104" s="174"/>
      <c r="O104" s="377"/>
      <c r="P104" s="374"/>
      <c r="Q104" s="98"/>
      <c r="R104" s="102"/>
      <c r="S104" s="102"/>
      <c r="T104" s="102"/>
      <c r="U104" s="102"/>
      <c r="V104" s="102"/>
      <c r="W104" s="102"/>
      <c r="X104" s="102"/>
      <c r="Y104" s="10" t="s">
        <v>51</v>
      </c>
      <c r="Z104" s="587">
        <f>'UN REDD Master Budget'!AA346+'UN REDD Master Budget'!AA353+'UN REDD Master Budget'!AA360</f>
        <v>3473</v>
      </c>
      <c r="AA104" s="587">
        <f>'UN REDD Master Budget'!AC346+'UN REDD Master Budget'!AC353+'UN REDD Master Budget'!AC360</f>
        <v>5000</v>
      </c>
      <c r="AB104" s="587">
        <f>'UN REDD Master Budget'!AE346+'UN REDD Master Budget'!AE353+'UN REDD Master Budget'!AE360</f>
        <v>1000</v>
      </c>
      <c r="AC104" s="587">
        <f>'UN REDD Master Budget'!AG346+'UN REDD Master Budget'!AG353+'UN REDD Master Budget'!AG360</f>
        <v>0</v>
      </c>
      <c r="AD104" s="588">
        <f t="shared" si="14"/>
        <v>9473</v>
      </c>
    </row>
    <row r="105" spans="1:30" x14ac:dyDescent="0.35">
      <c r="A105" s="1504"/>
      <c r="B105" s="1443"/>
      <c r="C105" s="1443"/>
      <c r="D105" s="1424"/>
      <c r="E105" s="1445"/>
      <c r="F105" s="1431"/>
      <c r="G105" s="172"/>
      <c r="H105" s="174"/>
      <c r="I105" s="174"/>
      <c r="J105" s="174"/>
      <c r="K105" s="174"/>
      <c r="L105" s="380"/>
      <c r="M105" s="381"/>
      <c r="N105" s="368"/>
      <c r="O105" s="377"/>
      <c r="P105" s="374"/>
      <c r="Q105" s="98"/>
      <c r="R105" s="102"/>
      <c r="S105" s="102"/>
      <c r="T105" s="102"/>
      <c r="U105" s="102"/>
      <c r="V105" s="102"/>
      <c r="W105" s="102"/>
      <c r="X105" s="102"/>
      <c r="Y105" s="10" t="s">
        <v>52</v>
      </c>
      <c r="Z105" s="587">
        <f>'UN REDD Master Budget'!AA347+'UN REDD Master Budget'!AA354+'UN REDD Master Budget'!AA361</f>
        <v>5985</v>
      </c>
      <c r="AA105" s="587">
        <f>'UN REDD Master Budget'!AC347+'UN REDD Master Budget'!AC354+'UN REDD Master Budget'!AC361</f>
        <v>25000</v>
      </c>
      <c r="AB105" s="587">
        <f>'UN REDD Master Budget'!AE347+'UN REDD Master Budget'!AE354+'UN REDD Master Budget'!AE361</f>
        <v>0</v>
      </c>
      <c r="AC105" s="587">
        <f>'UN REDD Master Budget'!AG347+'UN REDD Master Budget'!AG354+'UN REDD Master Budget'!AG361</f>
        <v>0</v>
      </c>
      <c r="AD105" s="588">
        <f t="shared" si="14"/>
        <v>30985</v>
      </c>
    </row>
    <row r="106" spans="1:30" x14ac:dyDescent="0.35">
      <c r="A106" s="1504"/>
      <c r="B106" s="1443"/>
      <c r="C106" s="1443"/>
      <c r="D106" s="1424"/>
      <c r="E106" s="1445"/>
      <c r="F106" s="1432"/>
      <c r="G106" s="174"/>
      <c r="H106" s="174"/>
      <c r="I106" s="174"/>
      <c r="J106" s="174"/>
      <c r="K106" s="174"/>
      <c r="L106" s="380"/>
      <c r="M106" s="381"/>
      <c r="N106" s="174"/>
      <c r="O106" s="377"/>
      <c r="P106" s="374"/>
      <c r="Q106" s="99"/>
      <c r="R106" s="103"/>
      <c r="S106" s="103"/>
      <c r="T106" s="103"/>
      <c r="U106" s="103"/>
      <c r="V106" s="103"/>
      <c r="W106" s="103"/>
      <c r="X106" s="103"/>
      <c r="Y106" s="10" t="s">
        <v>53</v>
      </c>
      <c r="Z106" s="587">
        <f>'UN REDD Master Budget'!AA348+'UN REDD Master Budget'!AA355+'UN REDD Master Budget'!AA362</f>
        <v>13365</v>
      </c>
      <c r="AA106" s="587">
        <f>'UN REDD Master Budget'!AC348+'UN REDD Master Budget'!AC355+'UN REDD Master Budget'!AC362</f>
        <v>2200</v>
      </c>
      <c r="AB106" s="587">
        <f>'UN REDD Master Budget'!AE348+'UN REDD Master Budget'!AE355+'UN REDD Master Budget'!AE362</f>
        <v>0</v>
      </c>
      <c r="AC106" s="587">
        <f>'UN REDD Master Budget'!AG348+'UN REDD Master Budget'!AG355+'UN REDD Master Budget'!AG362</f>
        <v>0</v>
      </c>
      <c r="AD106" s="588">
        <f t="shared" si="14"/>
        <v>15565</v>
      </c>
    </row>
    <row r="107" spans="1:30" ht="15.75" customHeight="1" x14ac:dyDescent="0.35">
      <c r="A107" s="1505"/>
      <c r="B107" s="131"/>
      <c r="C107" s="131"/>
      <c r="D107" s="131"/>
      <c r="E107" s="131"/>
      <c r="F107" s="266"/>
      <c r="G107" s="213"/>
      <c r="H107" s="372"/>
      <c r="I107" s="372"/>
      <c r="J107" s="372"/>
      <c r="K107" s="373"/>
      <c r="L107" s="373"/>
      <c r="M107" s="373"/>
      <c r="N107" s="373"/>
      <c r="O107" s="372"/>
      <c r="P107" s="372"/>
      <c r="Q107" s="107"/>
      <c r="R107" s="107"/>
      <c r="S107" s="107"/>
      <c r="T107" s="107"/>
      <c r="U107" s="107"/>
      <c r="V107" s="107"/>
      <c r="W107" s="107"/>
      <c r="X107" s="107"/>
      <c r="Y107" s="131" t="s">
        <v>207</v>
      </c>
      <c r="Z107" s="403">
        <f>SUM(Z100:Z106)</f>
        <v>63086</v>
      </c>
      <c r="AA107" s="403">
        <f>SUM(AA100:AA106)</f>
        <v>83500</v>
      </c>
      <c r="AB107" s="403">
        <f>SUM(AB100:AB106)</f>
        <v>84084.679999999935</v>
      </c>
      <c r="AC107" s="403">
        <f>SUM(AC100:AC106)</f>
        <v>0</v>
      </c>
      <c r="AD107" s="428">
        <f>SUM(AD100:AD106)</f>
        <v>230670.67999999993</v>
      </c>
    </row>
    <row r="108" spans="1:30" ht="20.25" customHeight="1" x14ac:dyDescent="0.35">
      <c r="A108" s="1502" t="s">
        <v>167</v>
      </c>
      <c r="B108" s="1424"/>
      <c r="C108" s="1424"/>
      <c r="D108" s="114"/>
      <c r="E108" s="114"/>
      <c r="F108" s="1430" t="s">
        <v>9</v>
      </c>
      <c r="G108" s="220"/>
      <c r="H108" s="220"/>
      <c r="I108" s="220"/>
      <c r="J108" s="220"/>
      <c r="K108" s="221"/>
      <c r="L108" s="221"/>
      <c r="M108" s="221"/>
      <c r="N108" s="221"/>
      <c r="O108" s="220"/>
      <c r="P108" s="220"/>
      <c r="Q108" s="111"/>
      <c r="R108" s="111"/>
      <c r="S108" s="111"/>
      <c r="T108" s="111"/>
      <c r="U108" s="111"/>
      <c r="V108" s="111"/>
      <c r="W108" s="111"/>
      <c r="X108" s="111"/>
      <c r="Y108" s="6" t="s">
        <v>47</v>
      </c>
      <c r="Z108" s="600">
        <f>'UN REDD Master Budget'!AA364+'UN REDD Master Budget'!AA371</f>
        <v>24646</v>
      </c>
      <c r="AA108" s="600">
        <f>'UN REDD Master Budget'!AC364+'UN REDD Master Budget'!AC371</f>
        <v>20000</v>
      </c>
      <c r="AB108" s="600">
        <f>'UN REDD Master Budget'!AE364+'UN REDD Master Budget'!AE371</f>
        <v>15000</v>
      </c>
      <c r="AC108" s="600">
        <f>'UN REDD Master Budget'!AG364+'UN REDD Master Budget'!AG371</f>
        <v>0</v>
      </c>
      <c r="AD108" s="601">
        <f>Z108+AA108+AB108+AC108</f>
        <v>59646</v>
      </c>
    </row>
    <row r="109" spans="1:30" x14ac:dyDescent="0.35">
      <c r="A109" s="1502"/>
      <c r="B109" s="1424"/>
      <c r="C109" s="1424"/>
      <c r="D109" s="114"/>
      <c r="E109" s="114"/>
      <c r="F109" s="1431"/>
      <c r="G109" s="183"/>
      <c r="H109" s="378"/>
      <c r="I109" s="378"/>
      <c r="J109" s="378"/>
      <c r="K109" s="221"/>
      <c r="L109" s="221"/>
      <c r="M109" s="221"/>
      <c r="N109" s="379"/>
      <c r="O109" s="378"/>
      <c r="P109" s="378"/>
      <c r="Q109" s="111"/>
      <c r="R109" s="111"/>
      <c r="S109" s="111"/>
      <c r="T109" s="111"/>
      <c r="U109" s="111"/>
      <c r="V109" s="111"/>
      <c r="W109" s="111"/>
      <c r="X109" s="111"/>
      <c r="Y109" s="10" t="s">
        <v>48</v>
      </c>
      <c r="Z109" s="600">
        <f>'UN REDD Master Budget'!AA365+'UN REDD Master Budget'!AA372</f>
        <v>0</v>
      </c>
      <c r="AA109" s="600">
        <f>'UN REDD Master Budget'!AC365+'UN REDD Master Budget'!AC372</f>
        <v>6000</v>
      </c>
      <c r="AB109" s="600">
        <f>'UN REDD Master Budget'!AE365+'UN REDD Master Budget'!AE372</f>
        <v>0</v>
      </c>
      <c r="AC109" s="600">
        <f>'UN REDD Master Budget'!AG365+'UN REDD Master Budget'!AG372</f>
        <v>0</v>
      </c>
      <c r="AD109" s="601">
        <f t="shared" ref="AD109:AD114" si="15">Z109+AA109+AB109+AC109</f>
        <v>6000</v>
      </c>
    </row>
    <row r="110" spans="1:30" ht="26" x14ac:dyDescent="0.35">
      <c r="A110" s="1502"/>
      <c r="B110" s="1424"/>
      <c r="C110" s="1424"/>
      <c r="D110" s="114"/>
      <c r="E110" s="114"/>
      <c r="F110" s="1431"/>
      <c r="G110" s="183"/>
      <c r="H110" s="378"/>
      <c r="I110" s="378"/>
      <c r="J110" s="378"/>
      <c r="K110" s="221"/>
      <c r="L110" s="221"/>
      <c r="M110" s="221"/>
      <c r="N110" s="379"/>
      <c r="O110" s="220"/>
      <c r="P110" s="220"/>
      <c r="Q110" s="111"/>
      <c r="R110" s="111"/>
      <c r="S110" s="111"/>
      <c r="T110" s="111"/>
      <c r="U110" s="111"/>
      <c r="V110" s="111"/>
      <c r="W110" s="111"/>
      <c r="X110" s="111"/>
      <c r="Y110" s="10" t="s">
        <v>49</v>
      </c>
      <c r="Z110" s="600">
        <f>'UN REDD Master Budget'!AA366+'UN REDD Master Budget'!AA373</f>
        <v>0</v>
      </c>
      <c r="AA110" s="600">
        <f>'UN REDD Master Budget'!AC366+'UN REDD Master Budget'!AC373</f>
        <v>13000</v>
      </c>
      <c r="AB110" s="600">
        <f>'UN REDD Master Budget'!AE366+'UN REDD Master Budget'!AE373</f>
        <v>0</v>
      </c>
      <c r="AC110" s="600">
        <f>'UN REDD Master Budget'!AG366+'UN REDD Master Budget'!AG373</f>
        <v>0</v>
      </c>
      <c r="AD110" s="601">
        <f t="shared" si="15"/>
        <v>13000</v>
      </c>
    </row>
    <row r="111" spans="1:30" x14ac:dyDescent="0.35">
      <c r="A111" s="1502"/>
      <c r="B111" s="1424"/>
      <c r="C111" s="1424"/>
      <c r="D111" s="114"/>
      <c r="E111" s="114"/>
      <c r="F111" s="1431"/>
      <c r="G111" s="183"/>
      <c r="H111" s="378"/>
      <c r="I111" s="378"/>
      <c r="J111" s="378"/>
      <c r="K111" s="379"/>
      <c r="L111" s="379"/>
      <c r="M111" s="379"/>
      <c r="N111" s="379"/>
      <c r="O111" s="378"/>
      <c r="P111" s="378"/>
      <c r="Q111" s="111"/>
      <c r="R111" s="111"/>
      <c r="S111" s="111"/>
      <c r="T111" s="111"/>
      <c r="U111" s="111"/>
      <c r="V111" s="111"/>
      <c r="W111" s="111"/>
      <c r="X111" s="111"/>
      <c r="Y111" s="10" t="s">
        <v>50</v>
      </c>
      <c r="Z111" s="600">
        <f>'UN REDD Master Budget'!AA367+'UN REDD Master Budget'!AA374</f>
        <v>0</v>
      </c>
      <c r="AA111" s="600">
        <f>'UN REDD Master Budget'!AC367+'UN REDD Master Budget'!AC374</f>
        <v>0</v>
      </c>
      <c r="AB111" s="600">
        <f>'UN REDD Master Budget'!AE367+'UN REDD Master Budget'!AE374</f>
        <v>0</v>
      </c>
      <c r="AC111" s="600">
        <f>'UN REDD Master Budget'!AG367+'UN REDD Master Budget'!AG374</f>
        <v>0</v>
      </c>
      <c r="AD111" s="601">
        <f t="shared" si="15"/>
        <v>0</v>
      </c>
    </row>
    <row r="112" spans="1:30" x14ac:dyDescent="0.35">
      <c r="A112" s="1502"/>
      <c r="B112" s="1424"/>
      <c r="C112" s="1424"/>
      <c r="D112" s="114"/>
      <c r="E112" s="114"/>
      <c r="F112" s="1431"/>
      <c r="G112" s="220"/>
      <c r="H112" s="220"/>
      <c r="I112" s="220"/>
      <c r="J112" s="220"/>
      <c r="K112" s="221"/>
      <c r="L112" s="221"/>
      <c r="M112" s="221"/>
      <c r="N112" s="221"/>
      <c r="O112" s="220"/>
      <c r="P112" s="220"/>
      <c r="Q112" s="111"/>
      <c r="R112" s="111"/>
      <c r="S112" s="111"/>
      <c r="T112" s="111"/>
      <c r="U112" s="111"/>
      <c r="V112" s="111"/>
      <c r="W112" s="111"/>
      <c r="X112" s="111"/>
      <c r="Y112" s="10" t="s">
        <v>51</v>
      </c>
      <c r="Z112" s="600">
        <f>'UN REDD Master Budget'!AA368+'UN REDD Master Budget'!AA375</f>
        <v>6856</v>
      </c>
      <c r="AA112" s="600">
        <f>'UN REDD Master Budget'!AC368+'UN REDD Master Budget'!AC375</f>
        <v>20000</v>
      </c>
      <c r="AB112" s="600">
        <f>'UN REDD Master Budget'!AE368+'UN REDD Master Budget'!AE375</f>
        <v>2000</v>
      </c>
      <c r="AC112" s="600">
        <f>'UN REDD Master Budget'!AG368+'UN REDD Master Budget'!AG375</f>
        <v>0</v>
      </c>
      <c r="AD112" s="601">
        <f t="shared" si="15"/>
        <v>28856</v>
      </c>
    </row>
    <row r="113" spans="1:30" x14ac:dyDescent="0.35">
      <c r="A113" s="1502"/>
      <c r="B113" s="1424"/>
      <c r="C113" s="1424"/>
      <c r="D113" s="114"/>
      <c r="E113" s="114"/>
      <c r="F113" s="1431"/>
      <c r="G113" s="183"/>
      <c r="H113" s="378"/>
      <c r="I113" s="378"/>
      <c r="J113" s="378"/>
      <c r="K113" s="221"/>
      <c r="L113" s="221"/>
      <c r="M113" s="221"/>
      <c r="N113" s="221"/>
      <c r="O113" s="378"/>
      <c r="P113" s="378"/>
      <c r="Q113" s="111"/>
      <c r="R113" s="111"/>
      <c r="S113" s="111"/>
      <c r="T113" s="111"/>
      <c r="U113" s="111"/>
      <c r="V113" s="111"/>
      <c r="W113" s="111"/>
      <c r="X113" s="111"/>
      <c r="Y113" s="10" t="s">
        <v>52</v>
      </c>
      <c r="Z113" s="600">
        <f>'UN REDD Master Budget'!AA369+'UN REDD Master Budget'!AA376</f>
        <v>0</v>
      </c>
      <c r="AA113" s="600">
        <f>'UN REDD Master Budget'!AC369+'UN REDD Master Budget'!AC376</f>
        <v>15000</v>
      </c>
      <c r="AB113" s="600">
        <f>'UN REDD Master Budget'!AE369+'UN REDD Master Budget'!AE376</f>
        <v>0</v>
      </c>
      <c r="AC113" s="600">
        <f>'UN REDD Master Budget'!AG369+'UN REDD Master Budget'!AG376</f>
        <v>0</v>
      </c>
      <c r="AD113" s="601">
        <f t="shared" si="15"/>
        <v>15000</v>
      </c>
    </row>
    <row r="114" spans="1:30" ht="18.75" customHeight="1" x14ac:dyDescent="0.35">
      <c r="A114" s="1503"/>
      <c r="B114" s="1425"/>
      <c r="C114" s="1425"/>
      <c r="D114" s="114"/>
      <c r="E114" s="114"/>
      <c r="F114" s="1431"/>
      <c r="G114" s="220"/>
      <c r="H114" s="220"/>
      <c r="I114" s="220"/>
      <c r="J114" s="220"/>
      <c r="K114" s="221"/>
      <c r="L114" s="221"/>
      <c r="M114" s="221"/>
      <c r="N114" s="221"/>
      <c r="O114" s="378"/>
      <c r="P114" s="378"/>
      <c r="Q114" s="111"/>
      <c r="R114" s="111"/>
      <c r="S114" s="111"/>
      <c r="T114" s="111"/>
      <c r="U114" s="111"/>
      <c r="V114" s="111"/>
      <c r="W114" s="111"/>
      <c r="X114" s="111"/>
      <c r="Y114" s="10" t="s">
        <v>53</v>
      </c>
      <c r="Z114" s="600">
        <f>'UN REDD Master Budget'!AA370+'UN REDD Master Budget'!AA377</f>
        <v>4821</v>
      </c>
      <c r="AA114" s="600">
        <f>'UN REDD Master Budget'!AC370+'UN REDD Master Budget'!AC377</f>
        <v>5000</v>
      </c>
      <c r="AB114" s="600">
        <f>'UN REDD Master Budget'!AE370+'UN REDD Master Budget'!AE377</f>
        <v>15000</v>
      </c>
      <c r="AC114" s="600">
        <f>'UN REDD Master Budget'!AG370+'UN REDD Master Budget'!AG377</f>
        <v>0</v>
      </c>
      <c r="AD114" s="601">
        <f t="shared" si="15"/>
        <v>24821</v>
      </c>
    </row>
    <row r="115" spans="1:30" x14ac:dyDescent="0.35">
      <c r="A115" s="482"/>
      <c r="B115" s="138"/>
      <c r="C115" s="138"/>
      <c r="D115" s="139"/>
      <c r="E115" s="139"/>
      <c r="F115" s="224"/>
      <c r="G115" s="356"/>
      <c r="H115" s="356"/>
      <c r="I115" s="356"/>
      <c r="J115" s="356"/>
      <c r="K115" s="357"/>
      <c r="L115" s="357"/>
      <c r="M115" s="357"/>
      <c r="N115" s="357"/>
      <c r="O115" s="356"/>
      <c r="P115" s="356"/>
      <c r="Q115" s="115"/>
      <c r="R115" s="115"/>
      <c r="S115" s="115"/>
      <c r="T115" s="115"/>
      <c r="U115" s="115"/>
      <c r="V115" s="115"/>
      <c r="W115" s="115"/>
      <c r="X115" s="115"/>
      <c r="Y115" s="131" t="s">
        <v>207</v>
      </c>
      <c r="Z115" s="403">
        <f>SUM(Z108:Z114)</f>
        <v>36323</v>
      </c>
      <c r="AA115" s="403">
        <f>SUM(AA108:AA114)</f>
        <v>79000</v>
      </c>
      <c r="AB115" s="403">
        <f>SUM(AB108:AB114)</f>
        <v>32000</v>
      </c>
      <c r="AC115" s="403">
        <f>SUM(AC108:AC114)</f>
        <v>0</v>
      </c>
      <c r="AD115" s="428">
        <f>SUM(AD108:AD114)</f>
        <v>147323</v>
      </c>
    </row>
    <row r="116" spans="1:30" ht="21.75" customHeight="1" thickBot="1" x14ac:dyDescent="0.4">
      <c r="A116" s="189" t="s">
        <v>245</v>
      </c>
      <c r="B116" s="178"/>
      <c r="C116" s="178"/>
      <c r="D116" s="178"/>
      <c r="E116" s="178"/>
      <c r="F116" s="179"/>
      <c r="G116" s="203"/>
      <c r="H116" s="203"/>
      <c r="I116" s="203"/>
      <c r="J116" s="203"/>
      <c r="K116" s="204"/>
      <c r="L116" s="204"/>
      <c r="M116" s="204"/>
      <c r="N116" s="204"/>
      <c r="O116" s="203"/>
      <c r="P116" s="203"/>
      <c r="Q116" s="203"/>
      <c r="R116" s="205"/>
      <c r="S116" s="205"/>
      <c r="T116" s="205"/>
      <c r="U116" s="205"/>
      <c r="V116" s="205"/>
      <c r="W116" s="205"/>
      <c r="X116" s="205"/>
      <c r="Y116" s="180"/>
      <c r="Z116" s="419">
        <f>Z115+Z107+Z99</f>
        <v>147260</v>
      </c>
      <c r="AA116" s="419">
        <f>AA115+AA107+AA99</f>
        <v>232500</v>
      </c>
      <c r="AB116" s="419">
        <f>AB115+AB107+AB99</f>
        <v>152084.67999999993</v>
      </c>
      <c r="AC116" s="419"/>
      <c r="AD116" s="589">
        <f>AD115+AD107+AD99</f>
        <v>531844.67999999993</v>
      </c>
    </row>
    <row r="117" spans="1:30" ht="16" thickBot="1" x14ac:dyDescent="0.4">
      <c r="A117" s="477"/>
      <c r="B117" s="478"/>
      <c r="C117" s="478"/>
      <c r="D117" s="478"/>
      <c r="E117" s="478"/>
      <c r="F117" s="479"/>
      <c r="G117" s="479"/>
      <c r="H117" s="479"/>
      <c r="I117" s="479"/>
      <c r="J117" s="479"/>
      <c r="K117" s="479"/>
      <c r="L117" s="479"/>
      <c r="M117" s="479"/>
      <c r="N117" s="479"/>
      <c r="O117" s="479"/>
      <c r="P117" s="479"/>
      <c r="Q117" s="479"/>
      <c r="R117" s="479"/>
      <c r="S117" s="479"/>
      <c r="T117" s="479"/>
      <c r="U117" s="479"/>
      <c r="V117" s="479"/>
      <c r="W117" s="479"/>
      <c r="X117" s="479"/>
      <c r="Y117" s="479"/>
      <c r="Z117" s="480"/>
      <c r="AA117" s="479"/>
      <c r="AB117" s="479"/>
      <c r="AC117" s="479"/>
      <c r="AD117" s="483"/>
    </row>
    <row r="118" spans="1:30" ht="18.5" x14ac:dyDescent="0.35">
      <c r="A118" s="1497" t="s">
        <v>122</v>
      </c>
      <c r="B118" s="1498" t="s">
        <v>123</v>
      </c>
      <c r="C118" s="1498" t="s">
        <v>123</v>
      </c>
      <c r="D118" s="1498" t="s">
        <v>242</v>
      </c>
      <c r="E118" s="1498" t="s">
        <v>124</v>
      </c>
      <c r="F118" s="1499"/>
      <c r="G118" s="1500"/>
      <c r="H118" s="1500"/>
      <c r="I118" s="1500"/>
      <c r="J118" s="1500"/>
      <c r="K118" s="1500"/>
      <c r="L118" s="1500"/>
      <c r="M118" s="1500"/>
      <c r="N118" s="1500"/>
      <c r="O118" s="1500"/>
      <c r="P118" s="1500"/>
      <c r="Q118" s="1498"/>
      <c r="R118" s="1498"/>
      <c r="S118" s="1498"/>
      <c r="T118" s="1498"/>
      <c r="U118" s="1498"/>
      <c r="V118" s="1498"/>
      <c r="W118" s="1498"/>
      <c r="X118" s="1498"/>
      <c r="Y118" s="1498"/>
      <c r="Z118" s="1498"/>
      <c r="AA118" s="1498"/>
      <c r="AB118" s="1498"/>
      <c r="AC118" s="1498"/>
      <c r="AD118" s="1501"/>
    </row>
    <row r="119" spans="1:30" x14ac:dyDescent="0.35">
      <c r="A119" s="1504" t="s">
        <v>163</v>
      </c>
      <c r="B119" s="1441"/>
      <c r="C119" s="1427"/>
      <c r="D119" s="1424"/>
      <c r="E119" s="1424"/>
      <c r="F119" s="1430" t="s">
        <v>9</v>
      </c>
      <c r="G119" s="175"/>
      <c r="H119" s="175"/>
      <c r="I119" s="174"/>
      <c r="J119" s="174"/>
      <c r="K119" s="174"/>
      <c r="L119" s="174"/>
      <c r="M119" s="174"/>
      <c r="N119" s="174"/>
      <c r="O119" s="175"/>
      <c r="P119" s="175"/>
      <c r="Q119" s="101"/>
      <c r="R119" s="101"/>
      <c r="S119" s="101"/>
      <c r="T119" s="101"/>
      <c r="U119" s="101"/>
      <c r="V119" s="101"/>
      <c r="W119" s="101"/>
      <c r="X119" s="101"/>
      <c r="Y119" s="6" t="s">
        <v>47</v>
      </c>
      <c r="Z119" s="587">
        <f>'UN REDD Master Budget'!AA382+'UN REDD Master Budget'!AA389+'UN REDD Master Budget'!AA396</f>
        <v>14044</v>
      </c>
      <c r="AA119" s="587">
        <f>'UN REDD Master Budget'!AC382+'UN REDD Master Budget'!AC389+'UN REDD Master Budget'!AC396</f>
        <v>30000</v>
      </c>
      <c r="AB119" s="587">
        <f>'UN REDD Master Budget'!AE382+'UN REDD Master Budget'!AE389+'UN REDD Master Budget'!AE396</f>
        <v>17000</v>
      </c>
      <c r="AC119" s="587">
        <f>'UN REDD Master Budget'!AG382+'UN REDD Master Budget'!AG389+'UN REDD Master Budget'!AG396</f>
        <v>7000</v>
      </c>
      <c r="AD119" s="588">
        <f>Z119+AA119+AB119+AC119</f>
        <v>68044</v>
      </c>
    </row>
    <row r="120" spans="1:30" x14ac:dyDescent="0.35">
      <c r="A120" s="1504"/>
      <c r="B120" s="1441"/>
      <c r="C120" s="1427"/>
      <c r="D120" s="1424"/>
      <c r="E120" s="1424"/>
      <c r="F120" s="1431"/>
      <c r="G120" s="173"/>
      <c r="H120" s="173"/>
      <c r="I120" s="174"/>
      <c r="J120" s="174"/>
      <c r="K120" s="174"/>
      <c r="L120" s="174"/>
      <c r="M120" s="174"/>
      <c r="N120" s="368"/>
      <c r="O120" s="175"/>
      <c r="P120" s="175"/>
      <c r="Q120" s="102"/>
      <c r="R120" s="102"/>
      <c r="S120" s="102"/>
      <c r="T120" s="102"/>
      <c r="U120" s="102"/>
      <c r="V120" s="102"/>
      <c r="W120" s="102"/>
      <c r="X120" s="102"/>
      <c r="Y120" s="10" t="s">
        <v>48</v>
      </c>
      <c r="Z120" s="587">
        <f>'UN REDD Master Budget'!AA383+'UN REDD Master Budget'!AA390+'UN REDD Master Budget'!AA397</f>
        <v>1366</v>
      </c>
      <c r="AA120" s="587">
        <f>'UN REDD Master Budget'!AC383+'UN REDD Master Budget'!AC390+'UN REDD Master Budget'!AC397</f>
        <v>13000</v>
      </c>
      <c r="AB120" s="587">
        <f>'UN REDD Master Budget'!AE383+'UN REDD Master Budget'!AE390+'UN REDD Master Budget'!AE397</f>
        <v>6000</v>
      </c>
      <c r="AC120" s="587">
        <f>'UN REDD Master Budget'!AG383+'UN REDD Master Budget'!AG390+'UN REDD Master Budget'!AG397</f>
        <v>0</v>
      </c>
      <c r="AD120" s="588">
        <f t="shared" ref="AD120:AD125" si="16">Z120+AA120+AB120+AC120</f>
        <v>20366</v>
      </c>
    </row>
    <row r="121" spans="1:30" ht="26" x14ac:dyDescent="0.35">
      <c r="A121" s="1504"/>
      <c r="B121" s="1441"/>
      <c r="C121" s="1427"/>
      <c r="D121" s="1424"/>
      <c r="E121" s="1424"/>
      <c r="F121" s="1431"/>
      <c r="G121" s="173"/>
      <c r="H121" s="173"/>
      <c r="I121" s="368"/>
      <c r="J121" s="174"/>
      <c r="K121" s="174"/>
      <c r="L121" s="174"/>
      <c r="M121" s="174"/>
      <c r="N121" s="174"/>
      <c r="O121" s="175"/>
      <c r="P121" s="175"/>
      <c r="Q121" s="102"/>
      <c r="R121" s="102"/>
      <c r="S121" s="102"/>
      <c r="T121" s="102"/>
      <c r="U121" s="102"/>
      <c r="V121" s="102"/>
      <c r="W121" s="102"/>
      <c r="X121" s="102"/>
      <c r="Y121" s="10" t="s">
        <v>49</v>
      </c>
      <c r="Z121" s="587">
        <f>'UN REDD Master Budget'!AA384+'UN REDD Master Budget'!AA391+'UN REDD Master Budget'!AA398</f>
        <v>2597</v>
      </c>
      <c r="AA121" s="587">
        <f>'UN REDD Master Budget'!AC384+'UN REDD Master Budget'!AC391+'UN REDD Master Budget'!AC398</f>
        <v>23000</v>
      </c>
      <c r="AB121" s="587">
        <f>'UN REDD Master Budget'!AE384+'UN REDD Master Budget'!AE391+'UN REDD Master Budget'!AE398</f>
        <v>0</v>
      </c>
      <c r="AC121" s="587">
        <f>'UN REDD Master Budget'!AG384+'UN REDD Master Budget'!AG391+'UN REDD Master Budget'!AG398</f>
        <v>0</v>
      </c>
      <c r="AD121" s="588">
        <f t="shared" si="16"/>
        <v>25597</v>
      </c>
    </row>
    <row r="122" spans="1:30" x14ac:dyDescent="0.35">
      <c r="A122" s="1504"/>
      <c r="B122" s="1441"/>
      <c r="C122" s="1427"/>
      <c r="D122" s="1424"/>
      <c r="E122" s="1424"/>
      <c r="F122" s="1431"/>
      <c r="G122" s="173"/>
      <c r="H122" s="173"/>
      <c r="I122" s="368"/>
      <c r="J122" s="368"/>
      <c r="K122" s="368"/>
      <c r="L122" s="368"/>
      <c r="M122" s="368"/>
      <c r="N122" s="368"/>
      <c r="O122" s="374"/>
      <c r="P122" s="374"/>
      <c r="Q122" s="102"/>
      <c r="R122" s="102"/>
      <c r="S122" s="102"/>
      <c r="T122" s="102"/>
      <c r="U122" s="102"/>
      <c r="V122" s="102"/>
      <c r="W122" s="102"/>
      <c r="X122" s="102"/>
      <c r="Y122" s="10" t="s">
        <v>50</v>
      </c>
      <c r="Z122" s="587">
        <f>'UN REDD Master Budget'!AA385+'UN REDD Master Budget'!AA392+'UN REDD Master Budget'!AA399</f>
        <v>0</v>
      </c>
      <c r="AA122" s="587">
        <f>'UN REDD Master Budget'!AC385+'UN REDD Master Budget'!AC392+'UN REDD Master Budget'!AC399</f>
        <v>0</v>
      </c>
      <c r="AB122" s="587">
        <f>'UN REDD Master Budget'!AE385+'UN REDD Master Budget'!AE392+'UN REDD Master Budget'!AE399</f>
        <v>0</v>
      </c>
      <c r="AC122" s="587">
        <f>'UN REDD Master Budget'!AG385+'UN REDD Master Budget'!AG392+'UN REDD Master Budget'!AG399</f>
        <v>0</v>
      </c>
      <c r="AD122" s="588">
        <f t="shared" si="16"/>
        <v>0</v>
      </c>
    </row>
    <row r="123" spans="1:30" x14ac:dyDescent="0.35">
      <c r="A123" s="1504"/>
      <c r="B123" s="1441"/>
      <c r="C123" s="1427"/>
      <c r="D123" s="1424"/>
      <c r="E123" s="1424"/>
      <c r="F123" s="1431"/>
      <c r="G123" s="173"/>
      <c r="H123" s="175"/>
      <c r="I123" s="174"/>
      <c r="J123" s="174"/>
      <c r="K123" s="174"/>
      <c r="L123" s="174"/>
      <c r="M123" s="174"/>
      <c r="N123" s="174"/>
      <c r="O123" s="175"/>
      <c r="P123" s="175"/>
      <c r="Q123" s="102"/>
      <c r="R123" s="102"/>
      <c r="S123" s="102"/>
      <c r="T123" s="102"/>
      <c r="U123" s="102"/>
      <c r="V123" s="102"/>
      <c r="W123" s="102"/>
      <c r="X123" s="102"/>
      <c r="Y123" s="10" t="s">
        <v>51</v>
      </c>
      <c r="Z123" s="587">
        <f>'UN REDD Master Budget'!AA386+'UN REDD Master Budget'!AA393+'UN REDD Master Budget'!AA400</f>
        <v>12562</v>
      </c>
      <c r="AA123" s="587">
        <f>'UN REDD Master Budget'!AC386+'UN REDD Master Budget'!AC393+'UN REDD Master Budget'!AC400</f>
        <v>13000</v>
      </c>
      <c r="AB123" s="587">
        <f>'UN REDD Master Budget'!AE386+'UN REDD Master Budget'!AE393+'UN REDD Master Budget'!AE400</f>
        <v>2000</v>
      </c>
      <c r="AC123" s="587">
        <f>'UN REDD Master Budget'!AG386+'UN REDD Master Budget'!AG393+'UN REDD Master Budget'!AG400</f>
        <v>0</v>
      </c>
      <c r="AD123" s="588">
        <f t="shared" si="16"/>
        <v>27562</v>
      </c>
    </row>
    <row r="124" spans="1:30" x14ac:dyDescent="0.35">
      <c r="A124" s="1504"/>
      <c r="B124" s="1441"/>
      <c r="C124" s="1427"/>
      <c r="D124" s="1424"/>
      <c r="E124" s="1424"/>
      <c r="F124" s="1431"/>
      <c r="G124" s="173"/>
      <c r="H124" s="173"/>
      <c r="I124" s="368"/>
      <c r="J124" s="368"/>
      <c r="K124" s="368"/>
      <c r="L124" s="368"/>
      <c r="M124" s="368"/>
      <c r="N124" s="368"/>
      <c r="O124" s="374"/>
      <c r="P124" s="374"/>
      <c r="Q124" s="102"/>
      <c r="R124" s="102"/>
      <c r="S124" s="102"/>
      <c r="T124" s="102"/>
      <c r="U124" s="102"/>
      <c r="V124" s="102"/>
      <c r="W124" s="102"/>
      <c r="X124" s="102"/>
      <c r="Y124" s="10" t="s">
        <v>52</v>
      </c>
      <c r="Z124" s="587">
        <f>'UN REDD Master Budget'!AA387+'UN REDD Master Budget'!AA394+'UN REDD Master Budget'!AA401</f>
        <v>0</v>
      </c>
      <c r="AA124" s="587">
        <f>'UN REDD Master Budget'!AC387+'UN REDD Master Budget'!AC394+'UN REDD Master Budget'!AC401</f>
        <v>0</v>
      </c>
      <c r="AB124" s="587">
        <f>'UN REDD Master Budget'!AE387+'UN REDD Master Budget'!AE394+'UN REDD Master Budget'!AE401</f>
        <v>0</v>
      </c>
      <c r="AC124" s="587">
        <f>'UN REDD Master Budget'!AG387+'UN REDD Master Budget'!AG394+'UN REDD Master Budget'!AG401</f>
        <v>0</v>
      </c>
      <c r="AD124" s="588">
        <f t="shared" si="16"/>
        <v>0</v>
      </c>
    </row>
    <row r="125" spans="1:30" x14ac:dyDescent="0.35">
      <c r="A125" s="1504"/>
      <c r="B125" s="1441"/>
      <c r="C125" s="1427"/>
      <c r="D125" s="1424"/>
      <c r="E125" s="1424"/>
      <c r="F125" s="1432"/>
      <c r="G125" s="175"/>
      <c r="H125" s="175"/>
      <c r="I125" s="174"/>
      <c r="J125" s="174"/>
      <c r="K125" s="174"/>
      <c r="L125" s="174"/>
      <c r="M125" s="174"/>
      <c r="N125" s="174"/>
      <c r="O125" s="175"/>
      <c r="P125" s="175"/>
      <c r="Q125" s="103"/>
      <c r="R125" s="103"/>
      <c r="S125" s="103"/>
      <c r="T125" s="103"/>
      <c r="U125" s="103"/>
      <c r="V125" s="103"/>
      <c r="W125" s="103"/>
      <c r="X125" s="103"/>
      <c r="Y125" s="10" t="s">
        <v>53</v>
      </c>
      <c r="Z125" s="587">
        <f>'UN REDD Master Budget'!AA388+'UN REDD Master Budget'!AA395+'UN REDD Master Budget'!AA402</f>
        <v>5483</v>
      </c>
      <c r="AA125" s="587">
        <f>'UN REDD Master Budget'!AC388+'UN REDD Master Budget'!AC395+'UN REDD Master Budget'!AC402</f>
        <v>14290</v>
      </c>
      <c r="AB125" s="587">
        <f>'UN REDD Master Budget'!AE388+'UN REDD Master Budget'!AE395+'UN REDD Master Budget'!AE402</f>
        <v>45000</v>
      </c>
      <c r="AC125" s="587">
        <f>'UN REDD Master Budget'!AG388+'UN REDD Master Budget'!AG395+'UN REDD Master Budget'!AG402</f>
        <v>1500</v>
      </c>
      <c r="AD125" s="588">
        <f t="shared" si="16"/>
        <v>66273</v>
      </c>
    </row>
    <row r="126" spans="1:30" x14ac:dyDescent="0.35">
      <c r="A126" s="1505"/>
      <c r="B126" s="85"/>
      <c r="C126" s="85"/>
      <c r="D126" s="129"/>
      <c r="E126" s="129"/>
      <c r="F126" s="358"/>
      <c r="G126" s="213"/>
      <c r="H126" s="213"/>
      <c r="I126" s="372"/>
      <c r="J126" s="372"/>
      <c r="K126" s="373"/>
      <c r="L126" s="373"/>
      <c r="M126" s="373"/>
      <c r="N126" s="373"/>
      <c r="O126" s="372"/>
      <c r="P126" s="372"/>
      <c r="Q126" s="107"/>
      <c r="R126" s="107"/>
      <c r="S126" s="107"/>
      <c r="T126" s="107"/>
      <c r="U126" s="107"/>
      <c r="V126" s="107"/>
      <c r="W126" s="107"/>
      <c r="X126" s="107"/>
      <c r="Y126" s="131" t="s">
        <v>207</v>
      </c>
      <c r="Z126" s="403">
        <f>SUM(Z119:Z125)</f>
        <v>36052</v>
      </c>
      <c r="AA126" s="403">
        <f>SUM(AA119:AA125)</f>
        <v>93290</v>
      </c>
      <c r="AB126" s="403">
        <f>SUM(AB119:AB125)</f>
        <v>70000</v>
      </c>
      <c r="AC126" s="403">
        <f>SUM(AC119:AC125)</f>
        <v>8500</v>
      </c>
      <c r="AD126" s="428">
        <f>SUM(AD119:AD125)</f>
        <v>207842</v>
      </c>
    </row>
    <row r="127" spans="1:30" x14ac:dyDescent="0.35">
      <c r="A127" s="1496" t="s">
        <v>126</v>
      </c>
      <c r="B127" s="1427"/>
      <c r="C127" s="1427"/>
      <c r="D127" s="1424"/>
      <c r="E127" s="1429"/>
      <c r="F127" s="1430" t="s">
        <v>9</v>
      </c>
      <c r="G127" s="174"/>
      <c r="H127" s="174"/>
      <c r="I127" s="174"/>
      <c r="J127" s="174"/>
      <c r="K127" s="174"/>
      <c r="L127" s="174"/>
      <c r="M127" s="174"/>
      <c r="N127" s="174"/>
      <c r="O127" s="174"/>
      <c r="P127" s="175"/>
      <c r="Q127" s="102"/>
      <c r="R127" s="102"/>
      <c r="S127" s="102"/>
      <c r="T127" s="102"/>
      <c r="U127" s="102"/>
      <c r="V127" s="102"/>
      <c r="W127" s="102"/>
      <c r="X127" s="102"/>
      <c r="Y127" s="6" t="s">
        <v>47</v>
      </c>
      <c r="Z127" s="431">
        <f>'UN REDD Master Budget'!AA404+'UN REDD Master Budget'!AA411+'UN REDD Master Budget'!AA418+'UN REDD Master Budget'!AA425+'UN REDD Master Budget'!AA432</f>
        <v>8819</v>
      </c>
      <c r="AA127" s="431">
        <f>'UN REDD Master Budget'!AC404+'UN REDD Master Budget'!AC411+'UN REDD Master Budget'!AC418+'UN REDD Master Budget'!AC425+'UN REDD Master Budget'!AC432</f>
        <v>45000</v>
      </c>
      <c r="AB127" s="431">
        <f>'UN REDD Master Budget'!AE404+'UN REDD Master Budget'!AE411+'UN REDD Master Budget'!AE418+'UN REDD Master Budget'!AE425+'UN REDD Master Budget'!AE432</f>
        <v>25000</v>
      </c>
      <c r="AC127" s="431">
        <f>'UN REDD Master Budget'!AG404+'UN REDD Master Budget'!AG411+'UN REDD Master Budget'!AG418+'UN REDD Master Budget'!AG425+'UN REDD Master Budget'!AG432</f>
        <v>19000</v>
      </c>
      <c r="AD127" s="588">
        <f>Z127+AA127+AB127+AC127</f>
        <v>97819</v>
      </c>
    </row>
    <row r="128" spans="1:30" x14ac:dyDescent="0.35">
      <c r="A128" s="1496"/>
      <c r="B128" s="1427"/>
      <c r="C128" s="1427"/>
      <c r="D128" s="1424"/>
      <c r="E128" s="1429"/>
      <c r="F128" s="1431"/>
      <c r="G128" s="172"/>
      <c r="H128" s="172"/>
      <c r="I128" s="368"/>
      <c r="J128" s="368"/>
      <c r="K128" s="174"/>
      <c r="L128" s="174"/>
      <c r="M128" s="174"/>
      <c r="N128" s="174"/>
      <c r="O128" s="174"/>
      <c r="P128" s="374"/>
      <c r="Q128" s="102"/>
      <c r="R128" s="102"/>
      <c r="S128" s="102"/>
      <c r="T128" s="102"/>
      <c r="U128" s="102"/>
      <c r="V128" s="102"/>
      <c r="W128" s="102"/>
      <c r="X128" s="102"/>
      <c r="Y128" s="10" t="s">
        <v>48</v>
      </c>
      <c r="Z128" s="431">
        <f>'UN REDD Master Budget'!AA405+'UN REDD Master Budget'!AA412+'UN REDD Master Budget'!AA419+'UN REDD Master Budget'!AA426+'UN REDD Master Budget'!AA433</f>
        <v>0</v>
      </c>
      <c r="AA128" s="431">
        <f>'UN REDD Master Budget'!AC405+'UN REDD Master Budget'!AC412+'UN REDD Master Budget'!AC419+'UN REDD Master Budget'!AC426+'UN REDD Master Budget'!AC433</f>
        <v>14000</v>
      </c>
      <c r="AB128" s="431">
        <f>'UN REDD Master Budget'!AE405+'UN REDD Master Budget'!AE412+'UN REDD Master Budget'!AE419+'UN REDD Master Budget'!AE426+'UN REDD Master Budget'!AE433</f>
        <v>13142.6</v>
      </c>
      <c r="AC128" s="431">
        <f>'UN REDD Master Budget'!AG405+'UN REDD Master Budget'!AG412+'UN REDD Master Budget'!AG419+'UN REDD Master Budget'!AG426+'UN REDD Master Budget'!AG433</f>
        <v>0</v>
      </c>
      <c r="AD128" s="588">
        <f t="shared" ref="AD128:AD133" si="17">Z128+AA128+AB128+AC128</f>
        <v>27142.6</v>
      </c>
    </row>
    <row r="129" spans="1:30" ht="26" x14ac:dyDescent="0.35">
      <c r="A129" s="1496"/>
      <c r="B129" s="1427"/>
      <c r="C129" s="1427"/>
      <c r="D129" s="1424"/>
      <c r="E129" s="1429"/>
      <c r="F129" s="1431"/>
      <c r="G129" s="172"/>
      <c r="H129" s="172"/>
      <c r="I129" s="174"/>
      <c r="J129" s="174"/>
      <c r="K129" s="174"/>
      <c r="L129" s="174"/>
      <c r="M129" s="368"/>
      <c r="N129" s="368"/>
      <c r="O129" s="174"/>
      <c r="P129" s="175"/>
      <c r="Q129" s="102"/>
      <c r="R129" s="102"/>
      <c r="S129" s="102"/>
      <c r="T129" s="102"/>
      <c r="U129" s="102"/>
      <c r="V129" s="102"/>
      <c r="W129" s="102"/>
      <c r="X129" s="102"/>
      <c r="Y129" s="10" t="s">
        <v>49</v>
      </c>
      <c r="Z129" s="431">
        <f>'UN REDD Master Budget'!AA406+'UN REDD Master Budget'!AA413+'UN REDD Master Budget'!AA420+'UN REDD Master Budget'!AA427+'UN REDD Master Budget'!AA434</f>
        <v>1402</v>
      </c>
      <c r="AA129" s="431">
        <f>'UN REDD Master Budget'!AC406+'UN REDD Master Budget'!AC413+'UN REDD Master Budget'!AC420+'UN REDD Master Budget'!AC427+'UN REDD Master Budget'!AC434</f>
        <v>8500</v>
      </c>
      <c r="AB129" s="431">
        <f>'UN REDD Master Budget'!AE406+'UN REDD Master Budget'!AE413+'UN REDD Master Budget'!AE420+'UN REDD Master Budget'!AE427+'UN REDD Master Budget'!AE434</f>
        <v>10000</v>
      </c>
      <c r="AC129" s="431">
        <f>'UN REDD Master Budget'!AG406+'UN REDD Master Budget'!AG413+'UN REDD Master Budget'!AG420+'UN REDD Master Budget'!AG427+'UN REDD Master Budget'!AG434</f>
        <v>0</v>
      </c>
      <c r="AD129" s="588">
        <f t="shared" si="17"/>
        <v>19902</v>
      </c>
    </row>
    <row r="130" spans="1:30" x14ac:dyDescent="0.35">
      <c r="A130" s="1496"/>
      <c r="B130" s="1427"/>
      <c r="C130" s="1427"/>
      <c r="D130" s="1424"/>
      <c r="E130" s="1429"/>
      <c r="F130" s="1431"/>
      <c r="G130" s="172"/>
      <c r="H130" s="172"/>
      <c r="I130" s="368"/>
      <c r="J130" s="368"/>
      <c r="K130" s="368"/>
      <c r="L130" s="368"/>
      <c r="M130" s="368"/>
      <c r="N130" s="368"/>
      <c r="O130" s="368"/>
      <c r="P130" s="374"/>
      <c r="Q130" s="102"/>
      <c r="R130" s="102"/>
      <c r="S130" s="102"/>
      <c r="T130" s="102"/>
      <c r="U130" s="102"/>
      <c r="V130" s="102"/>
      <c r="W130" s="102"/>
      <c r="X130" s="102"/>
      <c r="Y130" s="10" t="s">
        <v>50</v>
      </c>
      <c r="Z130" s="431">
        <f>'UN REDD Master Budget'!AA407+'UN REDD Master Budget'!AA414+'UN REDD Master Budget'!AA421+'UN REDD Master Budget'!AA428+'UN REDD Master Budget'!AA435</f>
        <v>0</v>
      </c>
      <c r="AA130" s="431">
        <f>'UN REDD Master Budget'!AC407+'UN REDD Master Budget'!AC414+'UN REDD Master Budget'!AC421+'UN REDD Master Budget'!AC428+'UN REDD Master Budget'!AC435</f>
        <v>0</v>
      </c>
      <c r="AB130" s="431">
        <f>'UN REDD Master Budget'!AE407+'UN REDD Master Budget'!AE414+'UN REDD Master Budget'!AE421+'UN REDD Master Budget'!AE428+'UN REDD Master Budget'!AE435</f>
        <v>25000</v>
      </c>
      <c r="AC130" s="431">
        <f>'UN REDD Master Budget'!AG407+'UN REDD Master Budget'!AG414+'UN REDD Master Budget'!AG421+'UN REDD Master Budget'!AG428+'UN REDD Master Budget'!AG435</f>
        <v>0</v>
      </c>
      <c r="AD130" s="588">
        <f t="shared" si="17"/>
        <v>25000</v>
      </c>
    </row>
    <row r="131" spans="1:30" x14ac:dyDescent="0.35">
      <c r="A131" s="1496"/>
      <c r="B131" s="1427"/>
      <c r="C131" s="1427"/>
      <c r="D131" s="1424"/>
      <c r="E131" s="1429"/>
      <c r="F131" s="1431"/>
      <c r="G131" s="172"/>
      <c r="H131" s="172"/>
      <c r="I131" s="368"/>
      <c r="J131" s="368"/>
      <c r="K131" s="174"/>
      <c r="L131" s="174"/>
      <c r="M131" s="174"/>
      <c r="N131" s="174"/>
      <c r="O131" s="174"/>
      <c r="P131" s="175"/>
      <c r="Q131" s="102"/>
      <c r="R131" s="102"/>
      <c r="S131" s="102"/>
      <c r="T131" s="102"/>
      <c r="U131" s="102"/>
      <c r="V131" s="102"/>
      <c r="W131" s="102"/>
      <c r="X131" s="102"/>
      <c r="Y131" s="10" t="s">
        <v>51</v>
      </c>
      <c r="Z131" s="431">
        <f>'UN REDD Master Budget'!AA408+'UN REDD Master Budget'!AA415+'UN REDD Master Budget'!AA422+'UN REDD Master Budget'!AA429+'UN REDD Master Budget'!AA436</f>
        <v>0</v>
      </c>
      <c r="AA131" s="431">
        <f>'UN REDD Master Budget'!AC408+'UN REDD Master Budget'!AC415+'UN REDD Master Budget'!AC422+'UN REDD Master Budget'!AC429+'UN REDD Master Budget'!AC436</f>
        <v>22000</v>
      </c>
      <c r="AB131" s="431">
        <f>'UN REDD Master Budget'!AE408+'UN REDD Master Budget'!AE415+'UN REDD Master Budget'!AE422+'UN REDD Master Budget'!AE429+'UN REDD Master Budget'!AE436</f>
        <v>3000</v>
      </c>
      <c r="AC131" s="431">
        <f>'UN REDD Master Budget'!AG408+'UN REDD Master Budget'!AG415+'UN REDD Master Budget'!AG422+'UN REDD Master Budget'!AG429+'UN REDD Master Budget'!AG436</f>
        <v>1450</v>
      </c>
      <c r="AD131" s="588">
        <f t="shared" si="17"/>
        <v>26450</v>
      </c>
    </row>
    <row r="132" spans="1:30" x14ac:dyDescent="0.35">
      <c r="A132" s="1496"/>
      <c r="B132" s="1427"/>
      <c r="C132" s="1427"/>
      <c r="D132" s="1424"/>
      <c r="E132" s="1429"/>
      <c r="F132" s="1431"/>
      <c r="G132" s="172"/>
      <c r="H132" s="172"/>
      <c r="I132" s="368"/>
      <c r="J132" s="368"/>
      <c r="K132" s="174"/>
      <c r="L132" s="174"/>
      <c r="M132" s="174"/>
      <c r="N132" s="174"/>
      <c r="O132" s="174"/>
      <c r="P132" s="175"/>
      <c r="Q132" s="102"/>
      <c r="R132" s="102"/>
      <c r="S132" s="102"/>
      <c r="T132" s="102"/>
      <c r="U132" s="102"/>
      <c r="V132" s="102"/>
      <c r="W132" s="102"/>
      <c r="X132" s="102"/>
      <c r="Y132" s="10" t="s">
        <v>52</v>
      </c>
      <c r="Z132" s="431">
        <f>'UN REDD Master Budget'!AA409+'UN REDD Master Budget'!AA416+'UN REDD Master Budget'!AA423+'UN REDD Master Budget'!AA430+'UN REDD Master Budget'!AA437</f>
        <v>0</v>
      </c>
      <c r="AA132" s="431">
        <f>'UN REDD Master Budget'!AC409+'UN REDD Master Budget'!AC416+'UN REDD Master Budget'!AC423+'UN REDD Master Budget'!AC430+'UN REDD Master Budget'!AC437</f>
        <v>45000</v>
      </c>
      <c r="AB132" s="431">
        <f>'UN REDD Master Budget'!AE409+'UN REDD Master Budget'!AE416+'UN REDD Master Budget'!AE423+'UN REDD Master Budget'!AE430+'UN REDD Master Budget'!AE437</f>
        <v>0</v>
      </c>
      <c r="AC132" s="431">
        <f>'UN REDD Master Budget'!AG409+'UN REDD Master Budget'!AG416+'UN REDD Master Budget'!AG423+'UN REDD Master Budget'!AG430+'UN REDD Master Budget'!AG437</f>
        <v>0</v>
      </c>
      <c r="AD132" s="588">
        <f t="shared" si="17"/>
        <v>45000</v>
      </c>
    </row>
    <row r="133" spans="1:30" x14ac:dyDescent="0.35">
      <c r="A133" s="1496"/>
      <c r="B133" s="1427"/>
      <c r="C133" s="1427"/>
      <c r="D133" s="1424"/>
      <c r="E133" s="1429"/>
      <c r="F133" s="1432"/>
      <c r="G133" s="174"/>
      <c r="H133" s="174"/>
      <c r="I133" s="174"/>
      <c r="J133" s="174"/>
      <c r="K133" s="174"/>
      <c r="L133" s="174"/>
      <c r="M133" s="174"/>
      <c r="N133" s="174"/>
      <c r="O133" s="174"/>
      <c r="P133" s="175"/>
      <c r="Q133" s="103"/>
      <c r="R133" s="103"/>
      <c r="S133" s="103"/>
      <c r="T133" s="103"/>
      <c r="U133" s="103"/>
      <c r="V133" s="103"/>
      <c r="W133" s="103"/>
      <c r="X133" s="103"/>
      <c r="Y133" s="10" t="s">
        <v>53</v>
      </c>
      <c r="Z133" s="431">
        <f>'UN REDD Master Budget'!AA410+'UN REDD Master Budget'!AA417+'UN REDD Master Budget'!AA424+'UN REDD Master Budget'!AA431+'UN REDD Master Budget'!AA438</f>
        <v>0</v>
      </c>
      <c r="AA133" s="431">
        <f>'UN REDD Master Budget'!AC410+'UN REDD Master Budget'!AC417+'UN REDD Master Budget'!AC424+'UN REDD Master Budget'!AC431+'UN REDD Master Budget'!AC438</f>
        <v>6999.72</v>
      </c>
      <c r="AB133" s="431">
        <f>'UN REDD Master Budget'!AE410+'UN REDD Master Budget'!AE417+'UN REDD Master Budget'!AE424+'UN REDD Master Budget'!AE431+'UN REDD Master Budget'!AE438</f>
        <v>10000</v>
      </c>
      <c r="AC133" s="431">
        <f>'UN REDD Master Budget'!AG410+'UN REDD Master Budget'!AG417+'UN REDD Master Budget'!AG424+'UN REDD Master Budget'!AG431+'UN REDD Master Budget'!AG438</f>
        <v>2000</v>
      </c>
      <c r="AD133" s="588">
        <f t="shared" si="17"/>
        <v>18999.72</v>
      </c>
    </row>
    <row r="134" spans="1:30" x14ac:dyDescent="0.35">
      <c r="A134" s="1496"/>
      <c r="B134" s="131" t="s">
        <v>228</v>
      </c>
      <c r="C134" s="131"/>
      <c r="D134" s="131"/>
      <c r="E134" s="131"/>
      <c r="F134" s="359"/>
      <c r="G134" s="358"/>
      <c r="H134" s="213"/>
      <c r="I134" s="213"/>
      <c r="J134" s="213"/>
      <c r="K134" s="213"/>
      <c r="L134" s="214"/>
      <c r="M134" s="214"/>
      <c r="N134" s="214"/>
      <c r="O134" s="214"/>
      <c r="P134" s="213"/>
      <c r="Q134" s="107"/>
      <c r="R134" s="107"/>
      <c r="S134" s="107"/>
      <c r="T134" s="107"/>
      <c r="U134" s="107"/>
      <c r="V134" s="107"/>
      <c r="W134" s="107"/>
      <c r="X134" s="107"/>
      <c r="Y134" s="131" t="s">
        <v>207</v>
      </c>
      <c r="Z134" s="403">
        <f>SUM(Z127:Z133)</f>
        <v>10221</v>
      </c>
      <c r="AA134" s="403">
        <f>SUM(AA127:AA133)</f>
        <v>141499.72</v>
      </c>
      <c r="AB134" s="403">
        <f>SUM(AB127:AB133)</f>
        <v>86142.6</v>
      </c>
      <c r="AC134" s="403">
        <f>SUM(AC127:AC133)</f>
        <v>22450</v>
      </c>
      <c r="AD134" s="428">
        <f>SUM(AD127:AD133)</f>
        <v>260313.32</v>
      </c>
    </row>
    <row r="135" spans="1:30" ht="21.75" customHeight="1" thickBot="1" x14ac:dyDescent="0.4">
      <c r="A135" s="189" t="s">
        <v>244</v>
      </c>
      <c r="B135" s="178"/>
      <c r="C135" s="178"/>
      <c r="D135" s="178"/>
      <c r="E135" s="178"/>
      <c r="F135" s="179"/>
      <c r="G135" s="203"/>
      <c r="H135" s="203"/>
      <c r="I135" s="203"/>
      <c r="J135" s="203"/>
      <c r="K135" s="204"/>
      <c r="L135" s="204"/>
      <c r="M135" s="204"/>
      <c r="N135" s="204"/>
      <c r="O135" s="203"/>
      <c r="P135" s="203"/>
      <c r="Q135" s="203"/>
      <c r="R135" s="205"/>
      <c r="S135" s="205"/>
      <c r="T135" s="205"/>
      <c r="U135" s="205"/>
      <c r="V135" s="205"/>
      <c r="W135" s="205"/>
      <c r="X135" s="205"/>
      <c r="Y135" s="180"/>
      <c r="Z135" s="419">
        <f>Z134+Z126</f>
        <v>46273</v>
      </c>
      <c r="AA135" s="419">
        <f>AA134+AA126</f>
        <v>234789.72</v>
      </c>
      <c r="AB135" s="419">
        <f>AB134+AB126</f>
        <v>156142.6</v>
      </c>
      <c r="AC135" s="419">
        <f>AC134+AC126</f>
        <v>30950</v>
      </c>
      <c r="AD135" s="589">
        <f>AD134+AD126</f>
        <v>468155.32</v>
      </c>
    </row>
    <row r="136" spans="1:30" ht="17.25" customHeight="1" x14ac:dyDescent="0.35">
      <c r="A136" s="484" t="s">
        <v>263</v>
      </c>
      <c r="B136" s="478"/>
      <c r="C136" s="279"/>
      <c r="D136" s="279"/>
      <c r="E136" s="279"/>
      <c r="F136" s="279"/>
      <c r="G136" s="279"/>
      <c r="H136" s="280"/>
      <c r="I136" s="280"/>
      <c r="J136" s="280"/>
      <c r="K136" s="280"/>
      <c r="L136" s="280"/>
      <c r="M136" s="280"/>
      <c r="N136" s="280"/>
      <c r="O136" s="280"/>
      <c r="P136" s="280"/>
      <c r="Q136" s="280"/>
      <c r="R136" s="280"/>
      <c r="S136" s="280"/>
      <c r="T136" s="280"/>
      <c r="U136" s="280"/>
      <c r="V136" s="280"/>
      <c r="W136" s="280"/>
      <c r="X136" s="280"/>
      <c r="Y136" s="281"/>
      <c r="Z136" s="590">
        <f>Z135+Z116</f>
        <v>193533</v>
      </c>
      <c r="AA136" s="590">
        <f>AA135+AA116</f>
        <v>467289.72</v>
      </c>
      <c r="AB136" s="590">
        <f>AB135+AB116</f>
        <v>308227.27999999991</v>
      </c>
      <c r="AC136" s="590">
        <f>AC135+AC116</f>
        <v>30950</v>
      </c>
      <c r="AD136" s="591">
        <f>SUM(Z136:AC136)</f>
        <v>999999.99999999988</v>
      </c>
    </row>
    <row r="137" spans="1:30" ht="17.25" customHeight="1" x14ac:dyDescent="0.35">
      <c r="A137" s="485" t="s">
        <v>214</v>
      </c>
      <c r="B137" s="478"/>
      <c r="C137" s="88"/>
      <c r="D137" s="88"/>
      <c r="E137" s="87"/>
      <c r="F137" s="87"/>
      <c r="G137" s="86"/>
      <c r="H137" s="355"/>
      <c r="I137" s="355"/>
      <c r="J137" s="355"/>
      <c r="K137" s="355"/>
      <c r="L137" s="355"/>
      <c r="M137" s="355"/>
      <c r="N137" s="355"/>
      <c r="O137" s="355"/>
      <c r="P137" s="355"/>
      <c r="Q137" s="355"/>
      <c r="R137" s="355"/>
      <c r="S137" s="355"/>
      <c r="T137" s="355"/>
      <c r="U137" s="355"/>
      <c r="V137" s="355"/>
      <c r="W137" s="355"/>
      <c r="X137" s="355"/>
      <c r="Y137" s="355"/>
      <c r="Z137" s="592">
        <f>'UN REDD Master Budget'!AA442</f>
        <v>13547.310000000001</v>
      </c>
      <c r="AA137" s="592">
        <f>'UN REDD Master Budget'!AC442</f>
        <v>32710.2804</v>
      </c>
      <c r="AB137" s="592">
        <f>'UN REDD Master Budget'!AE442</f>
        <v>21575.909599999995</v>
      </c>
      <c r="AC137" s="592">
        <f>'UN REDD Master Budget'!AG442</f>
        <v>2166.5</v>
      </c>
      <c r="AD137" s="593">
        <f>SUM(Z137:AC137)</f>
        <v>70000</v>
      </c>
    </row>
    <row r="138" spans="1:30" ht="24" customHeight="1" thickBot="1" x14ac:dyDescent="0.4">
      <c r="A138" s="206" t="s">
        <v>248</v>
      </c>
      <c r="B138" s="486"/>
      <c r="C138" s="352"/>
      <c r="D138" s="352"/>
      <c r="E138" s="287"/>
      <c r="F138" s="287"/>
      <c r="G138" s="353"/>
      <c r="H138" s="354"/>
      <c r="I138" s="354"/>
      <c r="J138" s="354"/>
      <c r="K138" s="354"/>
      <c r="L138" s="354"/>
      <c r="M138" s="354"/>
      <c r="N138" s="354"/>
      <c r="O138" s="354"/>
      <c r="P138" s="354"/>
      <c r="Q138" s="354"/>
      <c r="R138" s="354"/>
      <c r="S138" s="354"/>
      <c r="T138" s="354"/>
      <c r="U138" s="354"/>
      <c r="V138" s="354"/>
      <c r="W138" s="354"/>
      <c r="X138" s="354"/>
      <c r="Y138" s="354"/>
      <c r="Z138" s="594">
        <f>Z136+Z137</f>
        <v>207080.31</v>
      </c>
      <c r="AA138" s="594">
        <f>AA136+AA137</f>
        <v>500000.00039999996</v>
      </c>
      <c r="AB138" s="594">
        <f>AB136+AB137</f>
        <v>329803.18959999993</v>
      </c>
      <c r="AC138" s="594">
        <f>AC136+AC137</f>
        <v>33116.5</v>
      </c>
      <c r="AD138" s="595">
        <f>AD136+AD137</f>
        <v>1070000</v>
      </c>
    </row>
    <row r="139" spans="1:30" ht="16.5" customHeight="1" x14ac:dyDescent="0.35">
      <c r="A139" s="477"/>
      <c r="B139" s="478"/>
      <c r="C139" s="478"/>
      <c r="D139" s="478"/>
      <c r="E139" s="478"/>
      <c r="F139" s="479"/>
      <c r="G139" s="479"/>
      <c r="H139" s="479"/>
      <c r="I139" s="479"/>
      <c r="J139" s="479"/>
      <c r="K139" s="479"/>
      <c r="L139" s="479"/>
      <c r="M139" s="479"/>
      <c r="N139" s="479"/>
      <c r="O139" s="479"/>
      <c r="P139" s="479"/>
      <c r="Q139" s="479"/>
      <c r="R139" s="479"/>
      <c r="S139" s="479"/>
      <c r="T139" s="479"/>
      <c r="U139" s="479"/>
      <c r="V139" s="479"/>
      <c r="W139" s="479"/>
      <c r="X139" s="479"/>
      <c r="Y139" s="479"/>
      <c r="Z139" s="596"/>
      <c r="AA139" s="596"/>
      <c r="AB139" s="596"/>
      <c r="AC139" s="596"/>
      <c r="AD139" s="597"/>
    </row>
    <row r="140" spans="1:30" ht="24.75" customHeight="1" thickBot="1" x14ac:dyDescent="0.4">
      <c r="A140" s="360" t="s">
        <v>249</v>
      </c>
      <c r="B140" s="487"/>
      <c r="C140" s="487"/>
      <c r="D140" s="487"/>
      <c r="E140" s="488"/>
      <c r="F140" s="488"/>
      <c r="G140" s="489"/>
      <c r="H140" s="490"/>
      <c r="I140" s="490"/>
      <c r="J140" s="490"/>
      <c r="K140" s="490"/>
      <c r="L140" s="490"/>
      <c r="M140" s="490"/>
      <c r="N140" s="490"/>
      <c r="O140" s="490"/>
      <c r="P140" s="490"/>
      <c r="Q140" s="490"/>
      <c r="R140" s="490"/>
      <c r="S140" s="490"/>
      <c r="T140" s="490"/>
      <c r="U140" s="490"/>
      <c r="V140" s="490"/>
      <c r="W140" s="490"/>
      <c r="X140" s="490"/>
      <c r="Y140" s="490"/>
      <c r="Z140" s="598">
        <f>Z138+Z89</f>
        <v>527489.99</v>
      </c>
      <c r="AA140" s="598">
        <f>AA138+AA89</f>
        <v>906279.30039999995</v>
      </c>
      <c r="AB140" s="598">
        <f>AB138+AB89</f>
        <v>729377.96959999984</v>
      </c>
      <c r="AC140" s="598">
        <f>AC138+AC89</f>
        <v>137353.20000000001</v>
      </c>
      <c r="AD140" s="599">
        <f>AD138+AD89</f>
        <v>2300500.46</v>
      </c>
    </row>
  </sheetData>
  <mergeCells count="88">
    <mergeCell ref="F54:F60"/>
    <mergeCell ref="F46:F52"/>
    <mergeCell ref="D19:D25"/>
    <mergeCell ref="E19:E25"/>
    <mergeCell ref="F62:F68"/>
    <mergeCell ref="A29:AD29"/>
    <mergeCell ref="C30:C36"/>
    <mergeCell ref="A62:A69"/>
    <mergeCell ref="A19:A26"/>
    <mergeCell ref="A30:A37"/>
    <mergeCell ref="A38:A45"/>
    <mergeCell ref="A46:A53"/>
    <mergeCell ref="A54:A61"/>
    <mergeCell ref="F30:F36"/>
    <mergeCell ref="F19:F25"/>
    <mergeCell ref="F38:F44"/>
    <mergeCell ref="B11:B17"/>
    <mergeCell ref="E11:E17"/>
    <mergeCell ref="B19:B25"/>
    <mergeCell ref="E38:E44"/>
    <mergeCell ref="B30:B36"/>
    <mergeCell ref="C11:C17"/>
    <mergeCell ref="D11:D17"/>
    <mergeCell ref="C38:C44"/>
    <mergeCell ref="D38:D44"/>
    <mergeCell ref="E30:E36"/>
    <mergeCell ref="B38:B44"/>
    <mergeCell ref="A11:A18"/>
    <mergeCell ref="C19:C25"/>
    <mergeCell ref="A2:AD2"/>
    <mergeCell ref="A3:AD3"/>
    <mergeCell ref="A6:A8"/>
    <mergeCell ref="Y6:Y8"/>
    <mergeCell ref="AD6:AD8"/>
    <mergeCell ref="A10:AD10"/>
    <mergeCell ref="Z6:AC7"/>
    <mergeCell ref="U7:X7"/>
    <mergeCell ref="O7:T7"/>
    <mergeCell ref="F11:F17"/>
    <mergeCell ref="G6:R6"/>
    <mergeCell ref="F6:F8"/>
    <mergeCell ref="G7:J7"/>
    <mergeCell ref="K7:N7"/>
    <mergeCell ref="C46:C52"/>
    <mergeCell ref="B62:B68"/>
    <mergeCell ref="C62:C68"/>
    <mergeCell ref="D30:D36"/>
    <mergeCell ref="B46:B52"/>
    <mergeCell ref="B54:B60"/>
    <mergeCell ref="C54:C60"/>
    <mergeCell ref="C108:C114"/>
    <mergeCell ref="C127:C133"/>
    <mergeCell ref="D127:D133"/>
    <mergeCell ref="B127:B133"/>
    <mergeCell ref="E127:E133"/>
    <mergeCell ref="B119:B125"/>
    <mergeCell ref="E119:E125"/>
    <mergeCell ref="C119:C125"/>
    <mergeCell ref="D119:D125"/>
    <mergeCell ref="A78:A85"/>
    <mergeCell ref="F78:F85"/>
    <mergeCell ref="F92:F98"/>
    <mergeCell ref="A70:A77"/>
    <mergeCell ref="B92:B98"/>
    <mergeCell ref="C92:C98"/>
    <mergeCell ref="D92:D98"/>
    <mergeCell ref="E92:E98"/>
    <mergeCell ref="F70:F76"/>
    <mergeCell ref="B78:B84"/>
    <mergeCell ref="C78:C84"/>
    <mergeCell ref="B70:B76"/>
    <mergeCell ref="C70:C76"/>
    <mergeCell ref="A127:A134"/>
    <mergeCell ref="F108:F114"/>
    <mergeCell ref="A91:AD91"/>
    <mergeCell ref="A118:AD118"/>
    <mergeCell ref="D100:D106"/>
    <mergeCell ref="E100:E106"/>
    <mergeCell ref="F100:F106"/>
    <mergeCell ref="A108:A114"/>
    <mergeCell ref="B108:B114"/>
    <mergeCell ref="F119:F125"/>
    <mergeCell ref="A100:A107"/>
    <mergeCell ref="B100:B106"/>
    <mergeCell ref="C100:C106"/>
    <mergeCell ref="F127:F133"/>
    <mergeCell ref="A119:A126"/>
    <mergeCell ref="A92:A99"/>
  </mergeCells>
  <pageMargins left="0.5" right="0.5" top="0.5" bottom="0.5" header="0.3" footer="0.3"/>
  <pageSetup paperSize="9" scale="8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2"/>
  <sheetViews>
    <sheetView topLeftCell="A13" zoomScale="70" zoomScaleNormal="70" zoomScalePageLayoutView="90" workbookViewId="0">
      <selection activeCell="N43" sqref="N43"/>
    </sheetView>
  </sheetViews>
  <sheetFormatPr defaultColWidth="0" defaultRowHeight="15.5" x14ac:dyDescent="0.35"/>
  <cols>
    <col min="1" max="1" width="80.25" style="127" customWidth="1"/>
    <col min="2" max="2" width="12.33203125" style="57" customWidth="1"/>
    <col min="3" max="18" width="3.5" style="57" customWidth="1"/>
    <col min="19" max="22" width="14" style="57" customWidth="1"/>
    <col min="23" max="23" width="15.33203125" style="57" bestFit="1" customWidth="1"/>
    <col min="24" max="225" width="7.83203125" customWidth="1"/>
    <col min="226" max="226" width="15.58203125" customWidth="1"/>
    <col min="227" max="228" width="28.83203125" customWidth="1"/>
  </cols>
  <sheetData>
    <row r="1" spans="1:23" s="160" customFormat="1" ht="23.5" x14ac:dyDescent="0.55000000000000004">
      <c r="A1" s="1512" t="s">
        <v>210</v>
      </c>
      <c r="B1" s="1512"/>
      <c r="C1" s="1512"/>
      <c r="D1" s="1512"/>
      <c r="E1" s="1512"/>
      <c r="F1" s="1512"/>
      <c r="G1" s="1512"/>
      <c r="H1" s="1512"/>
      <c r="I1" s="1512"/>
      <c r="J1" s="1512"/>
      <c r="K1" s="1512"/>
      <c r="L1" s="1512"/>
      <c r="M1" s="1512"/>
      <c r="N1" s="1512"/>
      <c r="O1" s="1512"/>
      <c r="P1" s="1512"/>
      <c r="Q1" s="1512"/>
      <c r="R1" s="1512"/>
      <c r="S1" s="1512"/>
      <c r="T1" s="1512"/>
      <c r="U1" s="1512"/>
      <c r="V1" s="1512"/>
      <c r="W1" s="1512"/>
    </row>
    <row r="2" spans="1:23" s="160" customFormat="1" ht="23.5" x14ac:dyDescent="0.55000000000000004">
      <c r="A2" s="1512" t="s">
        <v>270</v>
      </c>
      <c r="B2" s="1512"/>
      <c r="C2" s="1512"/>
      <c r="D2" s="1512"/>
      <c r="E2" s="1512"/>
      <c r="F2" s="1512"/>
      <c r="G2" s="1512"/>
      <c r="H2" s="1512"/>
      <c r="I2" s="1512"/>
      <c r="J2" s="1512"/>
      <c r="K2" s="1512"/>
      <c r="L2" s="1512"/>
      <c r="M2" s="1512"/>
      <c r="N2" s="1512"/>
      <c r="O2" s="1512"/>
      <c r="P2" s="1512"/>
      <c r="Q2" s="1512"/>
      <c r="R2" s="1512"/>
      <c r="S2" s="1512"/>
      <c r="T2" s="1512"/>
      <c r="U2" s="1512"/>
      <c r="V2" s="1512"/>
      <c r="W2" s="1512"/>
    </row>
    <row r="3" spans="1:23" s="160" customFormat="1" ht="23.5" x14ac:dyDescent="0.55000000000000004">
      <c r="A3" s="386"/>
      <c r="B3" s="386"/>
      <c r="C3" s="386"/>
      <c r="D3" s="386"/>
      <c r="E3" s="386"/>
      <c r="F3" s="386"/>
      <c r="G3" s="386"/>
      <c r="H3" s="386"/>
      <c r="I3" s="386"/>
      <c r="J3" s="386"/>
      <c r="K3" s="386"/>
      <c r="L3" s="386"/>
      <c r="M3" s="386"/>
      <c r="N3" s="386"/>
      <c r="O3" s="613"/>
      <c r="P3" s="613"/>
      <c r="Q3" s="613"/>
      <c r="R3" s="613"/>
      <c r="S3" s="386"/>
      <c r="T3" s="386"/>
      <c r="U3" s="386"/>
      <c r="V3" s="613"/>
      <c r="W3" s="386"/>
    </row>
    <row r="4" spans="1:23" s="160" customFormat="1" ht="16" thickBot="1" x14ac:dyDescent="0.4">
      <c r="A4" s="192"/>
      <c r="B4" s="193"/>
      <c r="C4" s="193"/>
      <c r="D4" s="193"/>
      <c r="E4" s="193"/>
      <c r="F4" s="193"/>
      <c r="G4" s="193"/>
      <c r="H4" s="193"/>
      <c r="I4" s="193"/>
      <c r="J4" s="193"/>
      <c r="K4" s="193"/>
      <c r="L4" s="193"/>
      <c r="M4" s="193"/>
      <c r="N4" s="193"/>
      <c r="O4" s="193"/>
      <c r="P4" s="193"/>
      <c r="Q4" s="193"/>
      <c r="R4" s="193"/>
      <c r="S4" s="194"/>
      <c r="T4" s="194"/>
      <c r="U4" s="1541" t="s">
        <v>208</v>
      </c>
      <c r="V4" s="1541"/>
      <c r="W4" s="1541"/>
    </row>
    <row r="5" spans="1:23" s="160" customFormat="1" ht="12.75" customHeight="1" thickBot="1" x14ac:dyDescent="0.4">
      <c r="A5" s="1513" t="s">
        <v>17</v>
      </c>
      <c r="B5" s="1538" t="s">
        <v>22</v>
      </c>
      <c r="C5" s="1542" t="s">
        <v>213</v>
      </c>
      <c r="D5" s="1494"/>
      <c r="E5" s="1494"/>
      <c r="F5" s="1494"/>
      <c r="G5" s="1494"/>
      <c r="H5" s="1494"/>
      <c r="I5" s="1494"/>
      <c r="J5" s="1494"/>
      <c r="K5" s="1494"/>
      <c r="L5" s="1494"/>
      <c r="M5" s="1494"/>
      <c r="N5" s="1494"/>
      <c r="O5" s="1494"/>
      <c r="P5" s="1494"/>
      <c r="Q5" s="1494"/>
      <c r="R5" s="1543"/>
      <c r="S5" s="1525" t="s">
        <v>209</v>
      </c>
      <c r="T5" s="1526"/>
      <c r="U5" s="1526"/>
      <c r="V5" s="1527"/>
      <c r="W5" s="1519" t="s">
        <v>133</v>
      </c>
    </row>
    <row r="6" spans="1:23" s="160" customFormat="1" ht="15.75" customHeight="1" x14ac:dyDescent="0.35">
      <c r="A6" s="1514"/>
      <c r="B6" s="1539"/>
      <c r="C6" s="1462">
        <v>2016</v>
      </c>
      <c r="D6" s="1463"/>
      <c r="E6" s="1463"/>
      <c r="F6" s="1551"/>
      <c r="G6" s="1465">
        <v>2017</v>
      </c>
      <c r="H6" s="1466"/>
      <c r="I6" s="1466"/>
      <c r="J6" s="1492"/>
      <c r="K6" s="1465">
        <v>2018</v>
      </c>
      <c r="L6" s="1466"/>
      <c r="M6" s="1466"/>
      <c r="N6" s="1492"/>
      <c r="O6" s="1465">
        <v>2019</v>
      </c>
      <c r="P6" s="1466"/>
      <c r="Q6" s="1466"/>
      <c r="R6" s="1492"/>
      <c r="S6" s="1529"/>
      <c r="T6" s="1529"/>
      <c r="U6" s="1529"/>
      <c r="V6" s="1530"/>
      <c r="W6" s="1520"/>
    </row>
    <row r="7" spans="1:23" s="160" customFormat="1" ht="23.25" customHeight="1" thickBot="1" x14ac:dyDescent="0.4">
      <c r="A7" s="1515"/>
      <c r="B7" s="1540"/>
      <c r="C7" s="774" t="s">
        <v>37</v>
      </c>
      <c r="D7" s="197" t="s">
        <v>38</v>
      </c>
      <c r="E7" s="197" t="s">
        <v>35</v>
      </c>
      <c r="F7" s="775" t="s">
        <v>36</v>
      </c>
      <c r="G7" s="774" t="s">
        <v>37</v>
      </c>
      <c r="H7" s="197" t="s">
        <v>38</v>
      </c>
      <c r="I7" s="197" t="s">
        <v>35</v>
      </c>
      <c r="J7" s="775" t="s">
        <v>36</v>
      </c>
      <c r="K7" s="774" t="s">
        <v>37</v>
      </c>
      <c r="L7" s="197" t="s">
        <v>38</v>
      </c>
      <c r="M7" s="197" t="s">
        <v>35</v>
      </c>
      <c r="N7" s="775" t="s">
        <v>36</v>
      </c>
      <c r="O7" s="774" t="s">
        <v>37</v>
      </c>
      <c r="P7" s="197" t="s">
        <v>38</v>
      </c>
      <c r="Q7" s="197" t="s">
        <v>35</v>
      </c>
      <c r="R7" s="775" t="s">
        <v>36</v>
      </c>
      <c r="S7" s="1062">
        <v>2016</v>
      </c>
      <c r="T7" s="198">
        <v>2017</v>
      </c>
      <c r="U7" s="198">
        <v>2018</v>
      </c>
      <c r="V7" s="198">
        <v>2019</v>
      </c>
      <c r="W7" s="1521"/>
    </row>
    <row r="8" spans="1:23" x14ac:dyDescent="0.35">
      <c r="A8" s="473"/>
      <c r="B8" s="186"/>
      <c r="C8" s="186"/>
      <c r="D8" s="186"/>
      <c r="E8" s="186"/>
      <c r="F8" s="186"/>
      <c r="G8" s="186"/>
      <c r="H8" s="186"/>
      <c r="I8" s="186"/>
      <c r="J8" s="186"/>
      <c r="K8" s="186"/>
      <c r="L8" s="186"/>
      <c r="M8" s="186"/>
      <c r="N8" s="186"/>
      <c r="O8" s="186"/>
      <c r="P8" s="186"/>
      <c r="Q8" s="186"/>
      <c r="R8" s="186"/>
      <c r="S8" s="188"/>
      <c r="T8" s="188"/>
      <c r="U8" s="188"/>
      <c r="V8" s="188"/>
      <c r="W8" s="474"/>
    </row>
    <row r="9" spans="1:23" s="160" customFormat="1" ht="22.5" customHeight="1" thickBot="1" x14ac:dyDescent="0.4">
      <c r="A9" s="1547" t="s">
        <v>42</v>
      </c>
      <c r="B9" s="1548"/>
      <c r="C9" s="1549"/>
      <c r="D9" s="1549"/>
      <c r="E9" s="1549"/>
      <c r="F9" s="1549"/>
      <c r="G9" s="1549"/>
      <c r="H9" s="1549"/>
      <c r="I9" s="1549"/>
      <c r="J9" s="1549"/>
      <c r="K9" s="1549"/>
      <c r="L9" s="1549"/>
      <c r="M9" s="1549"/>
      <c r="N9" s="1549"/>
      <c r="O9" s="1549"/>
      <c r="P9" s="1549"/>
      <c r="Q9" s="1549"/>
      <c r="R9" s="1549"/>
      <c r="S9" s="1548"/>
      <c r="T9" s="1548"/>
      <c r="U9" s="1548"/>
      <c r="V9" s="1548"/>
      <c r="W9" s="1550"/>
    </row>
    <row r="10" spans="1:23" s="223" customFormat="1" ht="19.5" customHeight="1" x14ac:dyDescent="0.35">
      <c r="A10" s="1279" t="s">
        <v>44</v>
      </c>
      <c r="B10" s="1001" t="s">
        <v>10</v>
      </c>
      <c r="C10" s="231"/>
      <c r="D10" s="232"/>
      <c r="E10" s="232"/>
      <c r="F10" s="233"/>
      <c r="G10" s="231"/>
      <c r="H10" s="232"/>
      <c r="I10" s="232"/>
      <c r="J10" s="233"/>
      <c r="K10" s="231"/>
      <c r="L10" s="232"/>
      <c r="M10" s="232"/>
      <c r="N10" s="233"/>
      <c r="O10" s="231"/>
      <c r="P10" s="232"/>
      <c r="Q10" s="241"/>
      <c r="R10" s="652"/>
      <c r="S10" s="1017">
        <f>'UN REDD Master Budget'!AA58</f>
        <v>24602.33</v>
      </c>
      <c r="T10" s="1017">
        <f>'UN REDD Master Budget'!AC58</f>
        <v>58585.380000000005</v>
      </c>
      <c r="U10" s="1017">
        <f>'UN REDD Master Budget'!AE58</f>
        <v>85700</v>
      </c>
      <c r="V10" s="1017">
        <f>'UN REDD Master Budget'!AG58</f>
        <v>10000</v>
      </c>
      <c r="W10" s="1280">
        <f>S10+T10+U10+V10</f>
        <v>178887.71000000002</v>
      </c>
    </row>
    <row r="11" spans="1:23" s="223" customFormat="1" ht="19.5" customHeight="1" thickBot="1" x14ac:dyDescent="0.4">
      <c r="A11" s="1279" t="s">
        <v>250</v>
      </c>
      <c r="B11" s="1001" t="s">
        <v>10</v>
      </c>
      <c r="C11" s="370"/>
      <c r="D11" s="242"/>
      <c r="E11" s="242"/>
      <c r="F11" s="371"/>
      <c r="G11" s="370"/>
      <c r="H11" s="242"/>
      <c r="I11" s="242"/>
      <c r="J11" s="371"/>
      <c r="K11" s="1014"/>
      <c r="L11" s="1015"/>
      <c r="M11" s="1015"/>
      <c r="N11" s="1016"/>
      <c r="O11" s="1014"/>
      <c r="P11" s="1015"/>
      <c r="Q11" s="1019"/>
      <c r="R11" s="1020"/>
      <c r="S11" s="1018">
        <f>'UN REDD Master Budget'!AA115</f>
        <v>16379.649999999998</v>
      </c>
      <c r="T11" s="1018">
        <f>'UN REDD Master Budget'!AC115</f>
        <v>36319.210000000006</v>
      </c>
      <c r="U11" s="1018">
        <f>'UN REDD Master Budget'!AE115</f>
        <v>56413</v>
      </c>
      <c r="V11" s="1018">
        <f>'UN REDD Master Budget'!AG115</f>
        <v>12000</v>
      </c>
      <c r="W11" s="1280">
        <f>S11+T11+U11+V11</f>
        <v>121111.86</v>
      </c>
    </row>
    <row r="12" spans="1:23" s="135" customFormat="1" ht="21.75" customHeight="1" x14ac:dyDescent="0.35">
      <c r="A12" s="1281" t="s">
        <v>243</v>
      </c>
      <c r="B12" s="179"/>
      <c r="C12" s="643"/>
      <c r="D12" s="643"/>
      <c r="E12" s="643"/>
      <c r="F12" s="643"/>
      <c r="G12" s="643"/>
      <c r="H12" s="643"/>
      <c r="I12" s="643"/>
      <c r="J12" s="643"/>
      <c r="K12" s="643"/>
      <c r="L12" s="643"/>
      <c r="M12" s="643"/>
      <c r="N12" s="643"/>
      <c r="O12" s="643"/>
      <c r="P12" s="643"/>
      <c r="Q12" s="643"/>
      <c r="R12" s="643"/>
      <c r="S12" s="419">
        <f>S10+S11</f>
        <v>40981.979999999996</v>
      </c>
      <c r="T12" s="419">
        <f>T10+T11</f>
        <v>94904.590000000011</v>
      </c>
      <c r="U12" s="419">
        <f>U10+U11</f>
        <v>142113</v>
      </c>
      <c r="V12" s="419">
        <f>V10+V11</f>
        <v>22000</v>
      </c>
      <c r="W12" s="589">
        <f>W10+W11</f>
        <v>299999.57</v>
      </c>
    </row>
    <row r="13" spans="1:23" ht="12.75" customHeight="1" x14ac:dyDescent="0.35">
      <c r="A13" s="1282"/>
      <c r="B13" s="365"/>
      <c r="C13" s="366"/>
      <c r="D13" s="366"/>
      <c r="E13" s="366"/>
      <c r="F13" s="366"/>
      <c r="G13" s="366"/>
      <c r="H13" s="366"/>
      <c r="I13" s="366"/>
      <c r="J13" s="366"/>
      <c r="K13" s="365"/>
      <c r="L13" s="365"/>
      <c r="M13" s="365"/>
      <c r="N13" s="365"/>
      <c r="O13" s="365"/>
      <c r="P13" s="365"/>
      <c r="Q13" s="365"/>
      <c r="R13" s="365"/>
      <c r="S13" s="270"/>
      <c r="T13" s="270"/>
      <c r="U13" s="270"/>
      <c r="V13" s="270"/>
      <c r="W13" s="1283"/>
    </row>
    <row r="14" spans="1:23" s="160" customFormat="1" ht="22.5" customHeight="1" thickBot="1" x14ac:dyDescent="0.4">
      <c r="A14" s="1547" t="s">
        <v>69</v>
      </c>
      <c r="B14" s="1548"/>
      <c r="C14" s="1549"/>
      <c r="D14" s="1549"/>
      <c r="E14" s="1549"/>
      <c r="F14" s="1549"/>
      <c r="G14" s="1549"/>
      <c r="H14" s="1549"/>
      <c r="I14" s="1549"/>
      <c r="J14" s="1549"/>
      <c r="K14" s="1549"/>
      <c r="L14" s="1549"/>
      <c r="M14" s="1549"/>
      <c r="N14" s="1549"/>
      <c r="O14" s="1549"/>
      <c r="P14" s="1549"/>
      <c r="Q14" s="1549"/>
      <c r="R14" s="1549"/>
      <c r="S14" s="1548"/>
      <c r="T14" s="1548"/>
      <c r="U14" s="1548"/>
      <c r="V14" s="1548"/>
      <c r="W14" s="1550"/>
    </row>
    <row r="15" spans="1:23" s="223" customFormat="1" ht="19.5" customHeight="1" x14ac:dyDescent="0.35">
      <c r="A15" s="1279" t="s">
        <v>251</v>
      </c>
      <c r="B15" s="1001" t="s">
        <v>10</v>
      </c>
      <c r="C15" s="240"/>
      <c r="D15" s="241"/>
      <c r="E15" s="232"/>
      <c r="F15" s="623"/>
      <c r="G15" s="231"/>
      <c r="H15" s="232"/>
      <c r="I15" s="232"/>
      <c r="J15" s="233"/>
      <c r="K15" s="621"/>
      <c r="L15" s="647"/>
      <c r="M15" s="647"/>
      <c r="N15" s="622"/>
      <c r="O15" s="621"/>
      <c r="P15" s="647"/>
      <c r="Q15" s="241"/>
      <c r="R15" s="652"/>
      <c r="S15" s="1042">
        <f>'UN REDD Master Budget'!AA140</f>
        <v>2909.2700000000004</v>
      </c>
      <c r="T15" s="1042">
        <f>'UN REDD Master Budget'!AC140</f>
        <v>11790.410000000002</v>
      </c>
      <c r="U15" s="1042">
        <f>'UN REDD Master Budget'!AE140</f>
        <v>0</v>
      </c>
      <c r="V15" s="1042">
        <f>'UN REDD Master Budget'!AG140</f>
        <v>0</v>
      </c>
      <c r="W15" s="1280">
        <f>S15+T15+U15+V15</f>
        <v>14699.680000000002</v>
      </c>
    </row>
    <row r="16" spans="1:23" s="223" customFormat="1" ht="19.5" customHeight="1" x14ac:dyDescent="0.35">
      <c r="A16" s="1279" t="s">
        <v>252</v>
      </c>
      <c r="B16" s="1001" t="s">
        <v>10</v>
      </c>
      <c r="C16" s="234"/>
      <c r="D16" s="224"/>
      <c r="E16" s="225"/>
      <c r="F16" s="1021"/>
      <c r="G16" s="1027"/>
      <c r="H16" s="225"/>
      <c r="I16" s="174"/>
      <c r="J16" s="235"/>
      <c r="K16" s="1027"/>
      <c r="L16" s="225"/>
      <c r="M16" s="225"/>
      <c r="N16" s="1002"/>
      <c r="O16" s="1045"/>
      <c r="P16" s="671"/>
      <c r="Q16" s="224"/>
      <c r="R16" s="1046"/>
      <c r="S16" s="1042">
        <f>'UN REDD Master Budget'!AA169</f>
        <v>68029.569999999992</v>
      </c>
      <c r="T16" s="1042">
        <f>'UN REDD Master Budget'!AC169</f>
        <v>36120.82</v>
      </c>
      <c r="U16" s="1042">
        <f>'UN REDD Master Budget'!AE169</f>
        <v>500</v>
      </c>
      <c r="V16" s="1042">
        <f>'UN REDD Master Budget'!AG169</f>
        <v>0</v>
      </c>
      <c r="W16" s="1280">
        <f t="shared" ref="W16:W21" si="0">S16+T16+U16+V16</f>
        <v>104650.38999999998</v>
      </c>
    </row>
    <row r="17" spans="1:23" s="229" customFormat="1" x14ac:dyDescent="0.35">
      <c r="A17" s="1279" t="s">
        <v>253</v>
      </c>
      <c r="B17" s="1001" t="s">
        <v>10</v>
      </c>
      <c r="C17" s="1003"/>
      <c r="D17" s="226"/>
      <c r="E17" s="227"/>
      <c r="F17" s="1022"/>
      <c r="G17" s="1028"/>
      <c r="H17" s="228"/>
      <c r="I17" s="228"/>
      <c r="J17" s="1029"/>
      <c r="K17" s="1005"/>
      <c r="L17" s="227"/>
      <c r="M17" s="227"/>
      <c r="N17" s="1004"/>
      <c r="O17" s="1038"/>
      <c r="P17" s="672"/>
      <c r="Q17" s="226"/>
      <c r="R17" s="1006"/>
      <c r="S17" s="1043">
        <f>'UN REDD Master Budget'!AA198</f>
        <v>2872.01</v>
      </c>
      <c r="T17" s="1043">
        <f>'UN REDD Master Budget'!AC198</f>
        <v>11742.65</v>
      </c>
      <c r="U17" s="1043">
        <f>'UN REDD Master Budget'!AE198</f>
        <v>500</v>
      </c>
      <c r="V17" s="1043">
        <f>'UN REDD Master Budget'!AG198</f>
        <v>0</v>
      </c>
      <c r="W17" s="1280">
        <f t="shared" si="0"/>
        <v>15114.66</v>
      </c>
    </row>
    <row r="18" spans="1:23" s="229" customFormat="1" ht="19.5" customHeight="1" x14ac:dyDescent="0.35">
      <c r="A18" s="1279" t="s">
        <v>254</v>
      </c>
      <c r="B18" s="1001" t="s">
        <v>10</v>
      </c>
      <c r="C18" s="1003"/>
      <c r="D18" s="226"/>
      <c r="E18" s="227"/>
      <c r="F18" s="1022"/>
      <c r="G18" s="1028"/>
      <c r="H18" s="228"/>
      <c r="I18" s="228"/>
      <c r="J18" s="1029"/>
      <c r="K18" s="1005"/>
      <c r="L18" s="227"/>
      <c r="M18" s="227"/>
      <c r="N18" s="1004"/>
      <c r="O18" s="1038"/>
      <c r="P18" s="672"/>
      <c r="Q18" s="226"/>
      <c r="R18" s="1006"/>
      <c r="S18" s="1018">
        <f>'UN REDD Master Budget'!AA241</f>
        <v>2872.01</v>
      </c>
      <c r="T18" s="1018">
        <f>'UN REDD Master Budget'!AC241</f>
        <v>64764.679999999993</v>
      </c>
      <c r="U18" s="1018">
        <f>'UN REDD Master Budget'!AE241</f>
        <v>56600</v>
      </c>
      <c r="V18" s="1018">
        <f>'UN REDD Master Budget'!AG241</f>
        <v>0</v>
      </c>
      <c r="W18" s="1280">
        <f t="shared" si="0"/>
        <v>124236.68999999999</v>
      </c>
    </row>
    <row r="19" spans="1:23" s="229" customFormat="1" ht="19.5" customHeight="1" x14ac:dyDescent="0.35">
      <c r="A19" s="1279" t="s">
        <v>255</v>
      </c>
      <c r="B19" s="1001" t="s">
        <v>10</v>
      </c>
      <c r="C19" s="1005"/>
      <c r="D19" s="227"/>
      <c r="E19" s="227"/>
      <c r="F19" s="1022"/>
      <c r="G19" s="1028"/>
      <c r="H19" s="228"/>
      <c r="I19" s="228"/>
      <c r="J19" s="1029"/>
      <c r="K19" s="1005"/>
      <c r="L19" s="227"/>
      <c r="M19" s="227"/>
      <c r="N19" s="1004"/>
      <c r="O19" s="1005"/>
      <c r="P19" s="227"/>
      <c r="Q19" s="226"/>
      <c r="R19" s="1006"/>
      <c r="S19" s="1018">
        <f>'UN REDD Master Budget'!AA263</f>
        <v>181605.52</v>
      </c>
      <c r="T19" s="1018">
        <f>'UN REDD Master Budget'!AC263</f>
        <v>160430.96</v>
      </c>
      <c r="U19" s="1018">
        <f>'UN REDD Master Budget'!AE263</f>
        <v>153700</v>
      </c>
      <c r="V19" s="1018">
        <f>'UN REDD Master Budget'!AG263</f>
        <v>75393</v>
      </c>
      <c r="W19" s="1280">
        <f t="shared" si="0"/>
        <v>571129.48</v>
      </c>
    </row>
    <row r="20" spans="1:23" s="229" customFormat="1" ht="19.5" customHeight="1" x14ac:dyDescent="0.35">
      <c r="A20" s="1279" t="s">
        <v>256</v>
      </c>
      <c r="B20" s="1001" t="s">
        <v>10</v>
      </c>
      <c r="C20" s="1003"/>
      <c r="D20" s="226"/>
      <c r="E20" s="226"/>
      <c r="F20" s="1023"/>
      <c r="G20" s="1030"/>
      <c r="H20" s="230"/>
      <c r="I20" s="230"/>
      <c r="J20" s="1031"/>
      <c r="K20" s="1005"/>
      <c r="L20" s="227"/>
      <c r="M20" s="227"/>
      <c r="N20" s="1004"/>
      <c r="O20" s="1038"/>
      <c r="P20" s="672"/>
      <c r="Q20" s="226"/>
      <c r="R20" s="1006"/>
      <c r="S20" s="1018">
        <f>'UN REDD Master Budget'!AA292</f>
        <v>0</v>
      </c>
      <c r="T20" s="1018">
        <f>'UN REDD Master Budget'!AC292</f>
        <v>0</v>
      </c>
      <c r="U20" s="1018">
        <f>'UN REDD Master Budget'!AE292</f>
        <v>19995.779999999912</v>
      </c>
      <c r="V20" s="1018">
        <f>'UN REDD Master Budget'!AG292</f>
        <v>0</v>
      </c>
      <c r="W20" s="1284">
        <f t="shared" si="0"/>
        <v>19995.779999999912</v>
      </c>
    </row>
    <row r="21" spans="1:23" s="229" customFormat="1" ht="19.5" customHeight="1" thickBot="1" x14ac:dyDescent="0.4">
      <c r="A21" s="1279" t="s">
        <v>257</v>
      </c>
      <c r="B21" s="1001" t="s">
        <v>10</v>
      </c>
      <c r="C21" s="1007"/>
      <c r="D21" s="1008"/>
      <c r="E21" s="1009"/>
      <c r="F21" s="1024"/>
      <c r="G21" s="1032"/>
      <c r="H21" s="673"/>
      <c r="I21" s="673"/>
      <c r="J21" s="1033"/>
      <c r="K21" s="1038"/>
      <c r="L21" s="672"/>
      <c r="M21" s="672"/>
      <c r="N21" s="1039"/>
      <c r="O21" s="1038"/>
      <c r="P21" s="672"/>
      <c r="Q21" s="226"/>
      <c r="R21" s="1006"/>
      <c r="S21" s="1018">
        <f>'UN REDD Master Budget'!AA321</f>
        <v>173.32</v>
      </c>
      <c r="T21" s="1018">
        <f>'UN REDD Master Budget'!AC321</f>
        <v>0</v>
      </c>
      <c r="U21" s="1018">
        <f>'UN REDD Master Budget'!AE321</f>
        <v>0</v>
      </c>
      <c r="V21" s="1018">
        <f>'UN REDD Master Budget'!AG321</f>
        <v>0</v>
      </c>
      <c r="W21" s="1280">
        <f t="shared" si="0"/>
        <v>173.32</v>
      </c>
    </row>
    <row r="22" spans="1:23" s="135" customFormat="1" ht="21.75" customHeight="1" thickBot="1" x14ac:dyDescent="0.4">
      <c r="A22" s="1281" t="s">
        <v>246</v>
      </c>
      <c r="B22" s="179"/>
      <c r="C22" s="1011"/>
      <c r="D22" s="1011"/>
      <c r="E22" s="1011"/>
      <c r="F22" s="1025"/>
      <c r="G22" s="1034"/>
      <c r="H22" s="363"/>
      <c r="I22" s="363"/>
      <c r="J22" s="1035"/>
      <c r="K22" s="1040"/>
      <c r="L22" s="362"/>
      <c r="M22" s="362"/>
      <c r="N22" s="1041"/>
      <c r="O22" s="1040"/>
      <c r="P22" s="362"/>
      <c r="Q22" s="362"/>
      <c r="R22" s="1041"/>
      <c r="S22" s="602">
        <f>SUM(S15:S21)</f>
        <v>258461.69999999998</v>
      </c>
      <c r="T22" s="602">
        <f>SUM(T15:T21)</f>
        <v>284849.52</v>
      </c>
      <c r="U22" s="419">
        <f>SUM(U15:U21)</f>
        <v>231295.77999999991</v>
      </c>
      <c r="V22" s="419">
        <f>SUM(V15:V21)</f>
        <v>75393</v>
      </c>
      <c r="W22" s="589">
        <f>SUM(W15:W21)</f>
        <v>849999.99999999977</v>
      </c>
    </row>
    <row r="23" spans="1:23" ht="18" customHeight="1" x14ac:dyDescent="0.35">
      <c r="A23" s="1285" t="s">
        <v>206</v>
      </c>
      <c r="B23" s="1010"/>
      <c r="C23" s="1012"/>
      <c r="D23" s="1013"/>
      <c r="E23" s="1013"/>
      <c r="F23" s="1026"/>
      <c r="G23" s="1036"/>
      <c r="H23" s="364"/>
      <c r="I23" s="364"/>
      <c r="J23" s="1037"/>
      <c r="K23" s="1036"/>
      <c r="L23" s="364"/>
      <c r="M23" s="364"/>
      <c r="N23" s="1037"/>
      <c r="O23" s="1036"/>
      <c r="P23" s="364"/>
      <c r="Q23" s="364"/>
      <c r="R23" s="1037"/>
      <c r="S23" s="1044">
        <f>S22+S12</f>
        <v>299443.68</v>
      </c>
      <c r="T23" s="1044">
        <f>T22+T12</f>
        <v>379754.11000000004</v>
      </c>
      <c r="U23" s="494">
        <f>U22+U12</f>
        <v>373408.77999999991</v>
      </c>
      <c r="V23" s="494">
        <f>V22+V12</f>
        <v>97393</v>
      </c>
      <c r="W23" s="1286">
        <f>S23+T23+U23+V23</f>
        <v>1149999.5699999998</v>
      </c>
    </row>
    <row r="24" spans="1:23" ht="18" customHeight="1" thickBot="1" x14ac:dyDescent="0.4">
      <c r="A24" s="1297" t="s">
        <v>212</v>
      </c>
      <c r="B24" s="1332"/>
      <c r="C24" s="1333"/>
      <c r="D24" s="356"/>
      <c r="E24" s="356"/>
      <c r="F24" s="1334"/>
      <c r="G24" s="1335"/>
      <c r="H24" s="357"/>
      <c r="I24" s="357"/>
      <c r="J24" s="1336"/>
      <c r="K24" s="1333"/>
      <c r="L24" s="356"/>
      <c r="M24" s="356"/>
      <c r="N24" s="1337"/>
      <c r="O24" s="1333"/>
      <c r="P24" s="356"/>
      <c r="Q24" s="356"/>
      <c r="R24" s="1337"/>
      <c r="S24" s="1338">
        <f>'UN REDD Master Budget'!AA324</f>
        <v>20966</v>
      </c>
      <c r="T24" s="1338">
        <f>'UN REDD Master Budget'!AC324</f>
        <v>26524.76</v>
      </c>
      <c r="U24" s="1338">
        <f>'UN REDD Master Budget'!AE324</f>
        <v>26166</v>
      </c>
      <c r="V24" s="1338">
        <f>'UN REDD Master Budget'!AG324-0.3</f>
        <v>6843.7</v>
      </c>
      <c r="W24" s="1300">
        <f>S24+T24+U24+V24</f>
        <v>80500.459999999992</v>
      </c>
    </row>
    <row r="25" spans="1:23" ht="18.75" customHeight="1" thickBot="1" x14ac:dyDescent="0.4">
      <c r="A25" s="1301" t="s">
        <v>247</v>
      </c>
      <c r="B25" s="1341"/>
      <c r="C25" s="1342"/>
      <c r="D25" s="1303"/>
      <c r="E25" s="1303"/>
      <c r="F25" s="1343"/>
      <c r="G25" s="1344"/>
      <c r="H25" s="1304"/>
      <c r="I25" s="1304"/>
      <c r="J25" s="1345"/>
      <c r="K25" s="1342"/>
      <c r="L25" s="1303"/>
      <c r="M25" s="1303"/>
      <c r="N25" s="1346"/>
      <c r="O25" s="1342"/>
      <c r="P25" s="1303"/>
      <c r="Q25" s="1303"/>
      <c r="R25" s="1346"/>
      <c r="S25" s="1347">
        <f>S23+S24</f>
        <v>320409.68</v>
      </c>
      <c r="T25" s="1347">
        <f>T23+T24</f>
        <v>406278.87000000005</v>
      </c>
      <c r="U25" s="1305">
        <f>U23+U24</f>
        <v>399574.77999999991</v>
      </c>
      <c r="V25" s="1305">
        <f>V23+V24</f>
        <v>104236.7</v>
      </c>
      <c r="W25" s="1306">
        <f>W23+W24</f>
        <v>1230500.0299999998</v>
      </c>
    </row>
    <row r="26" spans="1:23" ht="9.75" customHeight="1" thickBot="1" x14ac:dyDescent="0.4">
      <c r="A26" s="1320"/>
      <c r="B26" s="1321"/>
      <c r="C26" s="1321"/>
      <c r="D26" s="1321"/>
      <c r="E26" s="1321"/>
      <c r="F26" s="1321"/>
      <c r="G26" s="1321"/>
      <c r="H26" s="1321"/>
      <c r="I26" s="1321"/>
      <c r="J26" s="1321"/>
      <c r="K26" s="1321"/>
      <c r="L26" s="1321"/>
      <c r="M26" s="1321"/>
      <c r="N26" s="1321"/>
      <c r="O26" s="1321"/>
      <c r="P26" s="1321"/>
      <c r="Q26" s="1321"/>
      <c r="R26" s="1321"/>
      <c r="S26" s="1339"/>
      <c r="T26" s="1339"/>
      <c r="U26" s="1339"/>
      <c r="V26" s="1339"/>
      <c r="W26" s="1340"/>
    </row>
    <row r="27" spans="1:23" ht="19" thickBot="1" x14ac:dyDescent="0.4">
      <c r="A27" s="1544" t="s">
        <v>111</v>
      </c>
      <c r="B27" s="1545"/>
      <c r="C27" s="1545"/>
      <c r="D27" s="1545"/>
      <c r="E27" s="1545"/>
      <c r="F27" s="1545"/>
      <c r="G27" s="1545"/>
      <c r="H27" s="1545"/>
      <c r="I27" s="1545"/>
      <c r="J27" s="1545"/>
      <c r="K27" s="1545"/>
      <c r="L27" s="1545"/>
      <c r="M27" s="1545"/>
      <c r="N27" s="1545"/>
      <c r="O27" s="1545"/>
      <c r="P27" s="1545"/>
      <c r="Q27" s="1545"/>
      <c r="R27" s="1545"/>
      <c r="S27" s="1545"/>
      <c r="T27" s="1545"/>
      <c r="U27" s="1545"/>
      <c r="V27" s="1545"/>
      <c r="W27" s="1546"/>
    </row>
    <row r="28" spans="1:23" ht="19.5" customHeight="1" x14ac:dyDescent="0.35">
      <c r="A28" s="1322" t="s">
        <v>258</v>
      </c>
      <c r="B28" s="1323" t="s">
        <v>9</v>
      </c>
      <c r="C28" s="1048"/>
      <c r="D28" s="1049"/>
      <c r="E28" s="1049"/>
      <c r="F28" s="1050"/>
      <c r="G28" s="1324"/>
      <c r="H28" s="1325"/>
      <c r="I28" s="1325"/>
      <c r="J28" s="1326"/>
      <c r="K28" s="1327"/>
      <c r="L28" s="1328"/>
      <c r="M28" s="1328"/>
      <c r="N28" s="1329"/>
      <c r="O28" s="1327"/>
      <c r="P28" s="1328"/>
      <c r="Q28" s="1328"/>
      <c r="R28" s="1329"/>
      <c r="S28" s="1330">
        <f>'UN REDD Master Budget'!AA341</f>
        <v>47851</v>
      </c>
      <c r="T28" s="1330">
        <f>'UN REDD Master Budget'!AC341</f>
        <v>70000</v>
      </c>
      <c r="U28" s="1330">
        <f>'UN REDD Master Budget'!AE341</f>
        <v>36000</v>
      </c>
      <c r="V28" s="1330">
        <f>'UN REDD Master Budget'!AG341</f>
        <v>0</v>
      </c>
      <c r="W28" s="1331">
        <f>S28+T28+U28+V28</f>
        <v>153851</v>
      </c>
    </row>
    <row r="29" spans="1:23" ht="19.5" customHeight="1" x14ac:dyDescent="0.35">
      <c r="A29" s="1288" t="s">
        <v>259</v>
      </c>
      <c r="B29" s="1001" t="s">
        <v>9</v>
      </c>
      <c r="C29" s="1051"/>
      <c r="D29" s="382"/>
      <c r="E29" s="382"/>
      <c r="F29" s="1052"/>
      <c r="G29" s="1051"/>
      <c r="H29" s="382"/>
      <c r="I29" s="382"/>
      <c r="J29" s="1052"/>
      <c r="K29" s="1056"/>
      <c r="L29" s="361"/>
      <c r="M29" s="361"/>
      <c r="N29" s="1057"/>
      <c r="O29" s="1056"/>
      <c r="P29" s="361"/>
      <c r="Q29" s="361"/>
      <c r="R29" s="1057"/>
      <c r="S29" s="1060">
        <f>'UN REDD Master Budget'!AA363</f>
        <v>63086</v>
      </c>
      <c r="T29" s="1060">
        <f>'UN REDD Master Budget'!AC363</f>
        <v>83500</v>
      </c>
      <c r="U29" s="1060">
        <f>'UN REDD Master Budget'!AE363</f>
        <v>84084.679999999935</v>
      </c>
      <c r="V29" s="1060">
        <f>'UN REDD Master Budget'!AG363</f>
        <v>0</v>
      </c>
      <c r="W29" s="1284">
        <f t="shared" ref="W29:W30" si="1">S29+T29+U29+V29</f>
        <v>230670.67999999993</v>
      </c>
    </row>
    <row r="30" spans="1:23" ht="19.5" customHeight="1" thickBot="1" x14ac:dyDescent="0.4">
      <c r="A30" s="1288" t="s">
        <v>260</v>
      </c>
      <c r="B30" s="1001" t="s">
        <v>9</v>
      </c>
      <c r="C30" s="1053"/>
      <c r="D30" s="1054"/>
      <c r="E30" s="1054"/>
      <c r="F30" s="1055"/>
      <c r="G30" s="1053"/>
      <c r="H30" s="1054"/>
      <c r="I30" s="1054"/>
      <c r="J30" s="1055"/>
      <c r="K30" s="1053"/>
      <c r="L30" s="1054"/>
      <c r="M30" s="1058"/>
      <c r="N30" s="1059"/>
      <c r="O30" s="1061"/>
      <c r="P30" s="1058"/>
      <c r="Q30" s="1058"/>
      <c r="R30" s="1059"/>
      <c r="S30" s="1060">
        <f>'UN REDD Master Budget'!AA378</f>
        <v>36323</v>
      </c>
      <c r="T30" s="1060">
        <f>'UN REDD Master Budget'!AC378</f>
        <v>79000</v>
      </c>
      <c r="U30" s="1060">
        <f>'UN REDD Master Budget'!AE378</f>
        <v>32000</v>
      </c>
      <c r="V30" s="1060">
        <f>'UN REDD Master Budget'!AG378</f>
        <v>0</v>
      </c>
      <c r="W30" s="1284">
        <f t="shared" si="1"/>
        <v>147323</v>
      </c>
    </row>
    <row r="31" spans="1:23" ht="21" customHeight="1" x14ac:dyDescent="0.35">
      <c r="A31" s="1281" t="s">
        <v>245</v>
      </c>
      <c r="B31" s="178"/>
      <c r="C31" s="1047"/>
      <c r="D31" s="1047"/>
      <c r="E31" s="1047"/>
      <c r="F31" s="1047"/>
      <c r="G31" s="1047"/>
      <c r="H31" s="1047"/>
      <c r="I31" s="1047"/>
      <c r="J31" s="1047"/>
      <c r="K31" s="1047"/>
      <c r="L31" s="1047"/>
      <c r="M31" s="1047"/>
      <c r="N31" s="1047"/>
      <c r="O31" s="1047"/>
      <c r="P31" s="1047"/>
      <c r="Q31" s="1047"/>
      <c r="R31" s="1047"/>
      <c r="S31" s="419">
        <f>S29+S30+S28</f>
        <v>147260</v>
      </c>
      <c r="T31" s="419">
        <f>T29+T30+T28</f>
        <v>232500</v>
      </c>
      <c r="U31" s="419">
        <f>U29+U30+U28</f>
        <v>152084.67999999993</v>
      </c>
      <c r="V31" s="419">
        <f>V29+V30+V28</f>
        <v>0</v>
      </c>
      <c r="W31" s="589">
        <f>W29+W30+W28</f>
        <v>531844.67999999993</v>
      </c>
    </row>
    <row r="32" spans="1:23" ht="15" customHeight="1" x14ac:dyDescent="0.35">
      <c r="A32" s="1289"/>
      <c r="B32" s="90"/>
      <c r="C32" s="90"/>
      <c r="D32" s="90"/>
      <c r="E32" s="90"/>
      <c r="F32" s="90"/>
      <c r="G32" s="90"/>
      <c r="H32" s="90"/>
      <c r="I32" s="90"/>
      <c r="J32" s="90"/>
      <c r="K32" s="90"/>
      <c r="L32" s="90"/>
      <c r="M32" s="90"/>
      <c r="N32" s="90"/>
      <c r="O32" s="90"/>
      <c r="P32" s="90"/>
      <c r="Q32" s="90"/>
      <c r="R32" s="90"/>
      <c r="S32" s="351"/>
      <c r="T32" s="351"/>
      <c r="U32" s="351"/>
      <c r="V32" s="351"/>
      <c r="W32" s="1287"/>
    </row>
    <row r="33" spans="1:23" ht="19" thickBot="1" x14ac:dyDescent="0.4">
      <c r="A33" s="1547" t="s">
        <v>122</v>
      </c>
      <c r="B33" s="1548"/>
      <c r="C33" s="1549"/>
      <c r="D33" s="1549"/>
      <c r="E33" s="1549"/>
      <c r="F33" s="1549"/>
      <c r="G33" s="1548"/>
      <c r="H33" s="1548"/>
      <c r="I33" s="1548"/>
      <c r="J33" s="1548"/>
      <c r="K33" s="1548"/>
      <c r="L33" s="1548"/>
      <c r="M33" s="1548"/>
      <c r="N33" s="1548"/>
      <c r="O33" s="1548"/>
      <c r="P33" s="1548"/>
      <c r="Q33" s="1548"/>
      <c r="R33" s="1548"/>
      <c r="S33" s="1548"/>
      <c r="T33" s="1548"/>
      <c r="U33" s="1548"/>
      <c r="V33" s="1548"/>
      <c r="W33" s="1550"/>
    </row>
    <row r="34" spans="1:23" ht="19.5" customHeight="1" x14ac:dyDescent="0.35">
      <c r="A34" s="1288" t="s">
        <v>261</v>
      </c>
      <c r="B34" s="1001" t="s">
        <v>9</v>
      </c>
      <c r="C34" s="1048"/>
      <c r="D34" s="1049"/>
      <c r="E34" s="1049"/>
      <c r="F34" s="1050"/>
      <c r="G34" s="1349"/>
      <c r="H34" s="382"/>
      <c r="I34" s="382"/>
      <c r="J34" s="382"/>
      <c r="K34" s="382"/>
      <c r="L34" s="382"/>
      <c r="M34" s="361"/>
      <c r="N34" s="361"/>
      <c r="O34" s="361"/>
      <c r="P34" s="361"/>
      <c r="Q34" s="361"/>
      <c r="R34" s="361"/>
      <c r="S34" s="616">
        <f>'UN REDD Master Budget'!AA403</f>
        <v>36052</v>
      </c>
      <c r="T34" s="616">
        <f>'UN REDD Master Budget'!AC403</f>
        <v>93290</v>
      </c>
      <c r="U34" s="616">
        <f>'UN REDD Master Budget'!AE403</f>
        <v>70000</v>
      </c>
      <c r="V34" s="616">
        <f>'UN REDD Master Budget'!AG403</f>
        <v>8500</v>
      </c>
      <c r="W34" s="1284">
        <f t="shared" ref="W34:W35" si="2">S34+T34+U34+V34</f>
        <v>207842</v>
      </c>
    </row>
    <row r="35" spans="1:23" ht="19.5" customHeight="1" thickBot="1" x14ac:dyDescent="0.4">
      <c r="A35" s="1307" t="s">
        <v>262</v>
      </c>
      <c r="B35" s="1348" t="s">
        <v>9</v>
      </c>
      <c r="C35" s="1053"/>
      <c r="D35" s="1054"/>
      <c r="E35" s="1054"/>
      <c r="F35" s="1055"/>
      <c r="G35" s="1350"/>
      <c r="H35" s="1308"/>
      <c r="I35" s="1308"/>
      <c r="J35" s="1308"/>
      <c r="K35" s="1308"/>
      <c r="L35" s="1308"/>
      <c r="M35" s="1309"/>
      <c r="N35" s="1309"/>
      <c r="O35" s="1309"/>
      <c r="P35" s="1309"/>
      <c r="Q35" s="1309"/>
      <c r="R35" s="1309"/>
      <c r="S35" s="1310">
        <f>'UN REDD Master Budget'!AA439</f>
        <v>10221</v>
      </c>
      <c r="T35" s="1310">
        <f>'UN REDD Master Budget'!AC439</f>
        <v>141499.72</v>
      </c>
      <c r="U35" s="1310">
        <f>'UN REDD Master Budget'!AE439</f>
        <v>86142.6</v>
      </c>
      <c r="V35" s="1310">
        <f>'UN REDD Master Budget'!AG439</f>
        <v>22450</v>
      </c>
      <c r="W35" s="1311">
        <f t="shared" si="2"/>
        <v>260313.32</v>
      </c>
    </row>
    <row r="36" spans="1:23" ht="21" customHeight="1" thickBot="1" x14ac:dyDescent="0.4">
      <c r="A36" s="1316" t="s">
        <v>244</v>
      </c>
      <c r="B36" s="1317"/>
      <c r="C36" s="1317"/>
      <c r="D36" s="1317"/>
      <c r="E36" s="1317"/>
      <c r="F36" s="1317"/>
      <c r="G36" s="1317"/>
      <c r="H36" s="1317"/>
      <c r="I36" s="1317"/>
      <c r="J36" s="1317"/>
      <c r="K36" s="1317"/>
      <c r="L36" s="1317"/>
      <c r="M36" s="1317"/>
      <c r="N36" s="1317"/>
      <c r="O36" s="1317"/>
      <c r="P36" s="1317"/>
      <c r="Q36" s="1317"/>
      <c r="R36" s="1317"/>
      <c r="S36" s="1318">
        <f>S34+S35</f>
        <v>46273</v>
      </c>
      <c r="T36" s="1318">
        <f>T34+T35</f>
        <v>234789.72</v>
      </c>
      <c r="U36" s="1318">
        <f>U34+U35</f>
        <v>156142.6</v>
      </c>
      <c r="V36" s="1318">
        <f>V34+V35</f>
        <v>30950</v>
      </c>
      <c r="W36" s="1319">
        <f>W34+W35</f>
        <v>468155.32</v>
      </c>
    </row>
    <row r="37" spans="1:23" ht="17.25" customHeight="1" x14ac:dyDescent="0.35">
      <c r="A37" s="1285" t="s">
        <v>263</v>
      </c>
      <c r="B37" s="1312"/>
      <c r="C37" s="1313"/>
      <c r="D37" s="1313"/>
      <c r="E37" s="1313"/>
      <c r="F37" s="1313"/>
      <c r="G37" s="1313"/>
      <c r="H37" s="1313"/>
      <c r="I37" s="1313"/>
      <c r="J37" s="1313"/>
      <c r="K37" s="1313"/>
      <c r="L37" s="1313"/>
      <c r="M37" s="1313"/>
      <c r="N37" s="1313"/>
      <c r="O37" s="1313"/>
      <c r="P37" s="1313"/>
      <c r="Q37" s="1313"/>
      <c r="R37" s="1313"/>
      <c r="S37" s="1314">
        <f>S36+S31</f>
        <v>193533</v>
      </c>
      <c r="T37" s="1314">
        <f>T36+T31</f>
        <v>467289.72</v>
      </c>
      <c r="U37" s="1314">
        <f>U36+U31</f>
        <v>308227.27999999991</v>
      </c>
      <c r="V37" s="1314">
        <f>V36+V31</f>
        <v>30950</v>
      </c>
      <c r="W37" s="1315">
        <f>W36+W31</f>
        <v>1000000</v>
      </c>
    </row>
    <row r="38" spans="1:23" ht="17.25" customHeight="1" thickBot="1" x14ac:dyDescent="0.4">
      <c r="A38" s="1297" t="s">
        <v>212</v>
      </c>
      <c r="B38" s="1298"/>
      <c r="C38" s="356"/>
      <c r="D38" s="356"/>
      <c r="E38" s="356"/>
      <c r="F38" s="356"/>
      <c r="G38" s="357"/>
      <c r="H38" s="357"/>
      <c r="I38" s="357"/>
      <c r="J38" s="357"/>
      <c r="K38" s="356"/>
      <c r="L38" s="356"/>
      <c r="M38" s="356"/>
      <c r="N38" s="356"/>
      <c r="O38" s="356"/>
      <c r="P38" s="356"/>
      <c r="Q38" s="356"/>
      <c r="R38" s="356"/>
      <c r="S38" s="1299">
        <f>'UN REDD Master Budget'!AA442</f>
        <v>13547.310000000001</v>
      </c>
      <c r="T38" s="1299">
        <f>'UN REDD Master Budget'!AC442</f>
        <v>32710.2804</v>
      </c>
      <c r="U38" s="1299">
        <f>'UN REDD Master Budget'!AE442</f>
        <v>21575.909599999995</v>
      </c>
      <c r="V38" s="1299">
        <f>'UN REDD Master Budget'!AG442+0.3</f>
        <v>2166.8000000000002</v>
      </c>
      <c r="W38" s="1300">
        <f>W37*7%</f>
        <v>70000</v>
      </c>
    </row>
    <row r="39" spans="1:23" ht="18.75" customHeight="1" thickBot="1" x14ac:dyDescent="0.4">
      <c r="A39" s="1301" t="s">
        <v>248</v>
      </c>
      <c r="B39" s="1302"/>
      <c r="C39" s="1303"/>
      <c r="D39" s="1303"/>
      <c r="E39" s="1303"/>
      <c r="F39" s="1303"/>
      <c r="G39" s="1304"/>
      <c r="H39" s="1304"/>
      <c r="I39" s="1304"/>
      <c r="J39" s="1304"/>
      <c r="K39" s="1303"/>
      <c r="L39" s="1303"/>
      <c r="M39" s="1303"/>
      <c r="N39" s="1303"/>
      <c r="O39" s="1303"/>
      <c r="P39" s="1303"/>
      <c r="Q39" s="1303"/>
      <c r="R39" s="1303"/>
      <c r="S39" s="1305">
        <f>S37+S38</f>
        <v>207080.31</v>
      </c>
      <c r="T39" s="1305">
        <f>T37+T38</f>
        <v>500000.00039999996</v>
      </c>
      <c r="U39" s="1305">
        <f>U37+U38</f>
        <v>329803.18959999993</v>
      </c>
      <c r="V39" s="1305">
        <f>V37+V38</f>
        <v>33116.800000000003</v>
      </c>
      <c r="W39" s="1306">
        <f>W37+W38</f>
        <v>1070000</v>
      </c>
    </row>
    <row r="40" spans="1:23" ht="16" thickBot="1" x14ac:dyDescent="0.4">
      <c r="A40" s="477"/>
      <c r="B40" s="479"/>
      <c r="C40" s="479"/>
      <c r="D40" s="479"/>
      <c r="E40" s="479"/>
      <c r="F40" s="479"/>
      <c r="G40" s="479"/>
      <c r="H40" s="479"/>
      <c r="I40" s="479"/>
      <c r="J40" s="479"/>
      <c r="K40" s="479"/>
      <c r="L40" s="479"/>
      <c r="M40" s="479"/>
      <c r="N40" s="479"/>
      <c r="O40" s="479"/>
      <c r="P40" s="479"/>
      <c r="Q40" s="479"/>
      <c r="R40" s="479"/>
      <c r="S40" s="1290"/>
      <c r="T40" s="1290"/>
      <c r="U40" s="1290"/>
      <c r="V40" s="1290"/>
      <c r="W40" s="1291"/>
    </row>
    <row r="41" spans="1:23" ht="18.75" customHeight="1" thickBot="1" x14ac:dyDescent="0.4">
      <c r="A41" s="1292" t="s">
        <v>249</v>
      </c>
      <c r="B41" s="1293"/>
      <c r="C41" s="1293"/>
      <c r="D41" s="1293"/>
      <c r="E41" s="1293"/>
      <c r="F41" s="1293"/>
      <c r="G41" s="1293"/>
      <c r="H41" s="1294"/>
      <c r="I41" s="1294"/>
      <c r="J41" s="1294"/>
      <c r="K41" s="1294"/>
      <c r="L41" s="1294"/>
      <c r="M41" s="1294"/>
      <c r="N41" s="1294"/>
      <c r="O41" s="1294"/>
      <c r="P41" s="1294"/>
      <c r="Q41" s="1294"/>
      <c r="R41" s="1294"/>
      <c r="S41" s="1295">
        <f>S39+S25</f>
        <v>527489.99</v>
      </c>
      <c r="T41" s="1295">
        <f>T39+T25</f>
        <v>906278.87040000001</v>
      </c>
      <c r="U41" s="1295">
        <f>U39+U25</f>
        <v>729377.96959999984</v>
      </c>
      <c r="V41" s="1295">
        <f>V39+V25</f>
        <v>137353.5</v>
      </c>
      <c r="W41" s="1296">
        <f>W39+W25</f>
        <v>2300500.0299999998</v>
      </c>
    </row>
    <row r="42" spans="1:23" x14ac:dyDescent="0.35">
      <c r="S42" s="28"/>
      <c r="T42" s="28"/>
      <c r="U42" s="28"/>
      <c r="V42" s="28"/>
      <c r="W42" s="28"/>
    </row>
    <row r="43" spans="1:23" x14ac:dyDescent="0.35">
      <c r="S43" s="28"/>
      <c r="T43" s="28"/>
      <c r="U43" s="28"/>
      <c r="V43" s="28"/>
      <c r="W43" s="28"/>
    </row>
    <row r="44" spans="1:23" x14ac:dyDescent="0.35">
      <c r="S44" s="28"/>
      <c r="T44" s="28"/>
      <c r="U44" s="28"/>
      <c r="V44" s="28"/>
      <c r="W44" s="28"/>
    </row>
    <row r="45" spans="1:23" x14ac:dyDescent="0.35">
      <c r="S45" s="28"/>
      <c r="T45" s="28"/>
      <c r="U45" s="28"/>
      <c r="V45" s="28"/>
      <c r="W45" s="28"/>
    </row>
    <row r="46" spans="1:23" x14ac:dyDescent="0.35">
      <c r="S46" s="28"/>
      <c r="T46" s="28"/>
      <c r="U46" s="28"/>
      <c r="V46" s="28"/>
      <c r="W46" s="28"/>
    </row>
    <row r="47" spans="1:23" x14ac:dyDescent="0.35">
      <c r="S47" s="28"/>
      <c r="T47" s="28"/>
      <c r="U47" s="28"/>
      <c r="V47" s="28"/>
      <c r="W47" s="28"/>
    </row>
    <row r="48" spans="1:23" x14ac:dyDescent="0.35">
      <c r="S48" s="28"/>
      <c r="T48" s="28"/>
      <c r="U48" s="28"/>
      <c r="V48" s="28"/>
      <c r="W48" s="28"/>
    </row>
    <row r="49" spans="19:23" x14ac:dyDescent="0.35">
      <c r="S49" s="28"/>
      <c r="T49" s="28"/>
      <c r="U49" s="28"/>
      <c r="V49" s="28"/>
      <c r="W49" s="28"/>
    </row>
    <row r="50" spans="19:23" x14ac:dyDescent="0.35">
      <c r="S50" s="28"/>
      <c r="T50" s="28"/>
      <c r="U50" s="28"/>
      <c r="V50" s="28"/>
      <c r="W50" s="28"/>
    </row>
    <row r="51" spans="19:23" x14ac:dyDescent="0.35">
      <c r="S51" s="28"/>
      <c r="T51" s="28"/>
      <c r="U51" s="28"/>
      <c r="V51" s="28"/>
      <c r="W51" s="28"/>
    </row>
    <row r="52" spans="19:23" x14ac:dyDescent="0.35">
      <c r="S52" s="28"/>
      <c r="T52" s="28"/>
      <c r="U52" s="28"/>
      <c r="V52" s="28"/>
      <c r="W52" s="28"/>
    </row>
  </sheetData>
  <mergeCells count="16">
    <mergeCell ref="A27:W27"/>
    <mergeCell ref="A33:W33"/>
    <mergeCell ref="C6:F6"/>
    <mergeCell ref="G6:J6"/>
    <mergeCell ref="A14:W14"/>
    <mergeCell ref="K6:N6"/>
    <mergeCell ref="A9:W9"/>
    <mergeCell ref="A1:W1"/>
    <mergeCell ref="A2:W2"/>
    <mergeCell ref="A5:A7"/>
    <mergeCell ref="B5:B7"/>
    <mergeCell ref="W5:W7"/>
    <mergeCell ref="U4:W4"/>
    <mergeCell ref="S5:V6"/>
    <mergeCell ref="O6:R6"/>
    <mergeCell ref="C5:R5"/>
  </mergeCells>
  <pageMargins left="0.5" right="0.5" top="0.5" bottom="0.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UN REDD Summary Budget</vt:lpstr>
      <vt:lpstr>UN REDD Master Budget</vt:lpstr>
      <vt:lpstr>UN REDD Multi year Budget</vt:lpstr>
      <vt:lpstr>Multi year-Output wise</vt:lpstr>
      <vt:lpstr>'Multi year-Output wise'!Print_Area</vt:lpstr>
      <vt:lpstr>'UN REDD Multi year Budget'!Print_Area</vt:lpstr>
      <vt:lpstr>'UN REDD Multi year 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Akihito Kono</dc:creator>
  <cp:lastModifiedBy>Programme Manager</cp:lastModifiedBy>
  <cp:lastPrinted>2018-03-14T07:57:35Z</cp:lastPrinted>
  <dcterms:created xsi:type="dcterms:W3CDTF">2016-01-12T07:31:49Z</dcterms:created>
  <dcterms:modified xsi:type="dcterms:W3CDTF">2018-03-15T02:41:37Z</dcterms:modified>
</cp:coreProperties>
</file>