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https://undp-my.sharepoint.com/personal/marco_chiu_undp_org/Documents/UN/Paises/Chile/UN-REDD/Chile´s NP/No cost extension request/Information package revised/"/>
    </mc:Choice>
  </mc:AlternateContent>
  <xr:revisionPtr revIDLastSave="6" documentId="8_{7638F793-913E-4E4A-BBC7-18E4B4709993}" xr6:coauthVersionLast="45" xr6:coauthVersionMax="45" xr10:uidLastSave="{5D5ACBE8-D321-42C3-B07F-02B48190A431}"/>
  <bookViews>
    <workbookView xWindow="28680" yWindow="-120" windowWidth="29040" windowHeight="15840" xr2:uid="{00000000-000D-0000-FFFF-FFFF00000000}"/>
  </bookViews>
  <sheets>
    <sheet name="AWP PNUD PN ONU REDD" sheetId="2" r:id="rId1"/>
    <sheet name="AWP FAO PN ONU REDD" sheetId="1" r:id="rId2"/>
    <sheet name="Tabla resumen"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3" i="2" l="1"/>
  <c r="F45" i="2"/>
  <c r="G45" i="2"/>
  <c r="H45" i="2"/>
  <c r="E45" i="2"/>
  <c r="F44" i="2"/>
  <c r="G44" i="2"/>
  <c r="H44" i="2"/>
  <c r="E44" i="2"/>
  <c r="F28" i="2"/>
  <c r="G28" i="2"/>
  <c r="H28" i="2"/>
  <c r="E28" i="2"/>
  <c r="F27" i="2"/>
  <c r="G27" i="2"/>
  <c r="H27" i="2"/>
  <c r="E27" i="2"/>
  <c r="F25" i="2"/>
  <c r="G25" i="2"/>
  <c r="H25" i="2"/>
  <c r="E25" i="2"/>
  <c r="F26" i="2"/>
  <c r="G26" i="2"/>
  <c r="H26" i="2"/>
  <c r="E26" i="2"/>
  <c r="L26" i="2" l="1"/>
  <c r="L25" i="2"/>
  <c r="L27" i="2"/>
  <c r="L28" i="2"/>
  <c r="M44" i="2"/>
  <c r="M45" i="2"/>
  <c r="M40" i="2"/>
  <c r="M37" i="2"/>
  <c r="L37" i="2"/>
  <c r="L24" i="2" l="1"/>
  <c r="H13" i="1"/>
  <c r="G13" i="1"/>
  <c r="F13" i="1"/>
  <c r="E13" i="1"/>
  <c r="I13" i="1"/>
  <c r="K13" i="1"/>
  <c r="F24" i="2" l="1"/>
  <c r="M29" i="2"/>
  <c r="M19" i="2"/>
  <c r="G24" i="2"/>
  <c r="E24" i="2"/>
  <c r="H24" i="2"/>
  <c r="M13" i="2"/>
  <c r="M46" i="2"/>
  <c r="M35" i="2"/>
  <c r="M17" i="2" l="1"/>
  <c r="M48" i="2" s="1"/>
</calcChain>
</file>

<file path=xl/sharedStrings.xml><?xml version="1.0" encoding="utf-8"?>
<sst xmlns="http://schemas.openxmlformats.org/spreadsheetml/2006/main" count="141" uniqueCount="114">
  <si>
    <t>Indicador</t>
  </si>
  <si>
    <t>Línea base (año)</t>
  </si>
  <si>
    <t xml:space="preserve">Actividades </t>
  </si>
  <si>
    <t xml:space="preserve">Ítem presupuestario </t>
  </si>
  <si>
    <t>Presupuesto (USD)</t>
  </si>
  <si>
    <t>T4</t>
  </si>
  <si>
    <t>T1</t>
  </si>
  <si>
    <t>T2</t>
  </si>
  <si>
    <t>T3</t>
  </si>
  <si>
    <t xml:space="preserve">Saldo </t>
  </si>
  <si>
    <t xml:space="preserve">Componente 1: Sistema integrado de monitoreo y evaluación forestal fortalecido </t>
  </si>
  <si>
    <t xml:space="preserve">1.a. Protocolo de cambio de uso de suelo mejorado
</t>
  </si>
  <si>
    <t>•	Número de reuniones con expertos nacionales e internacionales de instituciones relacionadas para consensuar protocolos de uso del suelo.
•	Número de documentos con insumos técnicos relacionados a los protocolos de datos de campo y de sensores remotos operando en el SNMF.
•	Número de regiones en donde se aplicará el protocolo de cambio de uso del suelo.</t>
  </si>
  <si>
    <t>Chile, cuenta con el catastro de Recursos Vegetacionales del país; Sistema de Información Territorial (SIT), Sistema de Monitoreo de Dendro-Energía y Carbono Forestal y el Inventario Forestal Continuo, entre otros. El país cuenta con un catastro vegetacional que ha generado información oficial desde el año 1997 respecto al uso y cambios de uso del suelo, el cual abarca todas las regiones del país con una frecuencia media de actualización 5 años. Chile inicia el Proyecto SIMEF que integra en una plataforma única los diversos sistemas de monitoreo existentes en el país</t>
  </si>
  <si>
    <t>Apoyo técnico para la consolidacion desarrollo del protocolo para actualizar las dinámicas de cambio de uso del suelo 
 Consolidación del proceso de fortalecimiento de capacidades, y las mejoras necesarias para acordar y desarrollar los protocolos que hagan operativo el SNMF y que contribuyan con un aumento en la frecuencia de generación de la información.
Desarrollo de protocolos de operación que permitirán la generación de marcos de gestión permanente y formal para la interoperabilidad entre los sistemas vigentes en CONAF y otras instituciones vinculadas al sector forestal.</t>
  </si>
  <si>
    <t>Desarrollo de talleres de sociabilización y diseño del Monitoreo Reporte y Verificación (MRV)
Apoyar técnicamente el desarrollo del protocolo para generar el Nivel de Referencia de manejo forestal sustentable y su monitoreo y evaluación.
Apoyar técnicamente el protocolo para actualizar las dinámicas de cambio de uso del suelo para aumentar la frecuencia del monitoreo y actualización  del catastro vegetacional.</t>
  </si>
  <si>
    <t xml:space="preserve">Consultores </t>
  </si>
  <si>
    <t>1.b. Reportes sobre la reducción y/o captura de emisiones</t>
  </si>
  <si>
    <t>Grado de avance en los procesos para elaborar los reportes a nivel nacional a través de la participación de las instituciones/instancias relevantes
2. Número de actas a comité directivo y técnico para la construcción de los niveles de referencia forestal y anexo técnico a incluir como parte del BUR.</t>
  </si>
  <si>
    <t>•	Chile ha incluido en los anexos del BUR 2014 información relativa a las acciones de mitigación.  Está en proceso de construcción una propuesta de nivel de referencia y se está actualizando el INGEI (periodo 1990-2012) a incluir en el próximo BUR a entregarse a la CMNUCC el año 2016 
•	Existe un comité directivo nacional del CTICC conformado por los diferentes Servicios que confirman el Ministerio de Agricultura (MINAGRI), Adicionándose el grupo de asesoramiento técnico, conformado por el sector académico y empresas privadas.</t>
  </si>
  <si>
    <t xml:space="preserve">Actualización de los actuales NREF/NRF y ampliación de estos a otras regiones fuera el área de contabilidad.
El apoyo en la mejora de los factores de emisión y métodos para estimar emisiones por tipo forestal y reportar a incertidumbre.
Apoyo en el desarrollo de herramientas que permitan analizar y evaluar los resultados de las actividades estratégicas a diferentes escalas </t>
  </si>
  <si>
    <t xml:space="preserve">Apoyar la mejora de los factores de emisión y métodos para estimar emisiones por tipo forestal y reportar a incertidumbre. 
Apoyar el desarrollo de herramientas que permitan analizar y evaluar los resultados de las actividades estratégicas a diferentes escalas alineadas con los reportes nacionales. 
</t>
  </si>
  <si>
    <t xml:space="preserve">Consultores
</t>
  </si>
  <si>
    <t>Componente 2: Implementación de nuevos modelos de gestión forestal para proyectos demostrativos de las medidas de acción directas de la ENCCRV</t>
  </si>
  <si>
    <t>.1. Modelos de gestión implementados con actividades que generen aumento de stock de carbono e incrementen la provisión de otros servicios ambientales</t>
  </si>
  <si>
    <t>Nivel de desempeño de las medidas implementadas:
-Potencial de captura de tCO2 ha 
-Número de acuerdos firmados, desagregados por género.
-Número de ha intervenidas
Número de modelos de gestión validados participativamente</t>
  </si>
  <si>
    <t>Desempeño de las medidas implementadas: 
-NA
-NA
-NA
No existen modelos de gestión forestal validados participativamente en fases operativas. Existen metodologías para validación participativa</t>
  </si>
  <si>
    <t xml:space="preserve">Término de ejecucion de actividades de plantacion y simbra a ser ejecutado durante abril y mayo 2021 con un restante de 92 ha de implementacion directa  en la RN Malleco y en el PN Tolhuaca. </t>
  </si>
  <si>
    <t>Ejecución de un módulo piloto de Restauración Ecológica en áreas prioritarias y vulnerables ante el cambio climático en la Reserva Nacional Malleco (ECORES)
Ejecución de un módulo piloto de Restauración Ecológica con estrategia de siembra de semillas de A. araucana en áreas prioritarias y vulnerables ante el cambio climático en el Parque Nacional Tolhuaca y Reserva Nacional Malleco (Ecores2)
Restitución de procesos ecologicos a través de la restauración del estrato boscoso de áreas afectadas y abandonada por el castor canadensis en Tierra del Fuego (EBP CHILE)</t>
  </si>
  <si>
    <t>Consultores 
Costos Comunicaciones y difusión
Contratos de Servicio
Materiales &amp; Bienes</t>
  </si>
  <si>
    <t>Apoyo otecnico y peracional (FAO)</t>
  </si>
  <si>
    <t>Costos de administracion
Comunicacin y difusion
Consultores</t>
  </si>
  <si>
    <t xml:space="preserve">Otros Gastos </t>
  </si>
  <si>
    <t>FAO</t>
  </si>
  <si>
    <t xml:space="preserve">TOTAL </t>
  </si>
  <si>
    <t>TOTAL</t>
  </si>
  <si>
    <r>
      <t xml:space="preserve">Meta planificada </t>
    </r>
    <r>
      <rPr>
        <sz val="12"/>
        <color theme="0"/>
        <rFont val="Calibri"/>
        <family val="2"/>
        <scheme val="minor"/>
      </rPr>
      <t>2020</t>
    </r>
  </si>
  <si>
    <r>
      <t xml:space="preserve">Meta planificada </t>
    </r>
    <r>
      <rPr>
        <sz val="12"/>
        <color theme="0"/>
        <rFont val="Calibri"/>
        <family val="2"/>
        <scheme val="minor"/>
      </rPr>
      <t>2021</t>
    </r>
    <r>
      <rPr>
        <sz val="12"/>
        <color theme="1"/>
        <rFont val="Calibri"/>
        <family val="2"/>
        <scheme val="minor"/>
      </rPr>
      <t/>
    </r>
  </si>
  <si>
    <t xml:space="preserve">2.1. Modelos de gestión implementados con actividades que generen aumento de stock de carbono e incrementen la provisión de otros servicios ambientales
</t>
  </si>
  <si>
    <t xml:space="preserve">Desempeño de las medidas implementadas: 
-tCO2 capturados 
-Cierre técnico y administrativo de proyectos que estan en fase de término 
-Ejecucion de actividades en terreno en la araucanía para cumplir la meta de 290 ha intervenidas en total 
Término de actividades de difusión  de los proyectos de  restauración en zonas post incendio y zonas inundadas por una especie exótica invasiva
Determinacion de lecciones aprendidas y análisis de resultados 
Difusion de  lecciones aprendidas  y  resultados </t>
  </si>
  <si>
    <t>Modelo de gestión en la región Metropolitana
Modelo de gestión en la Región de la Araucanía “China Muerta”
Modelo de gestión en la Región de la Araucanía “Quinquén"
Modelo de gestión Región de Magallanes
Modelo de gestión Región de Coquimbo</t>
  </si>
  <si>
    <t>Costos Comunicaciones y difusión</t>
  </si>
  <si>
    <t>Contratos de Servicio</t>
  </si>
  <si>
    <t>Materiales &amp; Bien</t>
  </si>
  <si>
    <t xml:space="preserve">Viajes </t>
  </si>
  <si>
    <t>Materiales &amp; Bienes</t>
  </si>
  <si>
    <t>Total 2.1</t>
  </si>
  <si>
    <t>Producto 2.2: FFA testeado en los pilotos y ajustado en base a los modelos de gestión</t>
  </si>
  <si>
    <t>Desempeño del FFA (desagregado por genero cuando se puede): 
-Monto desembolsado para inversión y para pago por resultados.
-Número de beneficiarios del FFA que reciben pagos por inversión y por resultados, desagregados entre otros por pueblos indígenas y género. 
-Ha comprometidas en el marco de los pilotos.</t>
  </si>
  <si>
    <t>El FFA no está diseñado todavía
-	n/a
-	n/a
-	n/a</t>
  </si>
  <si>
    <t>3 de las 5 intervenciones deben recibir pago por resultados
Al menos 3 beneficiarios por pago por resultados y 4 proyectos de intervención
Al menos 250 ha intervenidas en todo el proyecto.D16</t>
  </si>
  <si>
    <t xml:space="preserve">Entrega de incentivos asociados a PSA generados en el marco de las medidas de acción directas a: Comunidad Agrícola de Peñablanca R. de Coquimbo, Comités de Agua Potable Rural (2 en la R. de Los Ríos, Comunidad Indígena de Quinquén R. de la Araucanía.
</t>
  </si>
  <si>
    <t xml:space="preserve">Subsidios </t>
  </si>
  <si>
    <t>Determinación de montos a pagar por SA monitoreados en el marco de los proyectos</t>
  </si>
  <si>
    <t>Total 2.2</t>
  </si>
  <si>
    <t>Producto 2.3: Aportes formulados a políticas públicas afines al sector forestal.</t>
  </si>
  <si>
    <t>Número de instancias de revisión a cuerpos legales y programas forestales en el ámbito del cambio climático y servicios ambientales. 
Número de sectores que participan en las instancias de revisión a cuerpos legales y programas forestales.
Indicador 3.2</t>
  </si>
  <si>
    <t>Se encuentra en desarrollo la formulación de un proyecto de nueva ley de fomento forestal y regulación de plantaciones. En el último trimestre del año 2015 se iniciará un proceso de consulta para proponer modificaciones a la ley 20.283 y sus reglamentos. 
2. CONAF elaboró una estrategia de dendroenergía. Además, el MINENERGÍA, con la participación de CONAF está formulando la política de uso eficiente de leña, biomasa, y calefacción. Se está formulando el Plan de Acción Nacional al Cambio Climático 2017-2022.
Línea de base 3.2</t>
  </si>
  <si>
    <t xml:space="preserve">Una (1) propuesta que incorpore las lecciones aprendidas de los Pilotos.
Al menos dos (2) propuestas presentadas a dos (2) Comisiones Legislativa
Al menos una propuesta presentada al comité interministerial.
</t>
  </si>
  <si>
    <t>Difusión y capacitación de las lecciones aprendidas en el proyecto</t>
  </si>
  <si>
    <t>Insumos gráficos y audiovisuales de difusión y otros gastos operativos del proyecto.</t>
  </si>
  <si>
    <t xml:space="preserve">Resguardo financiero por tipo de cambio </t>
  </si>
  <si>
    <t>Gastos Operativos del Proyecto.</t>
  </si>
  <si>
    <t>Total 2.3</t>
  </si>
  <si>
    <t>Componente 3: CONAF y otras entidades fortalecidas para cumplir la CMNUCC</t>
  </si>
  <si>
    <t>3.1. Equipos nacionales y regionales fortalecidos para la implementación de la ENCCRV</t>
  </si>
  <si>
    <t>Número de coordinadores regionales de cambio climático y servicios ambientales de CONAF capacitados y % que aprobaron la capacitación asociadas al diseño de los modelos de gestión a ser implementados
Número de profesionales de otras instituciones públicas y privadas capacitados y % que aprobaron la capacitación asociadas al diseño e implementación de los modelos de gestión a ser implementados
Número de extensionistas y operadores forestales de CONAF capacitados y % aprobados en la implementación operativa de los nuevos modelos de gestión.</t>
  </si>
  <si>
    <t>Existen 15 coordinadores regionales con una formación base en REDD+ y cambio climático</t>
  </si>
  <si>
    <t>15, 80%
Al menos 60 personas, 80%
Al menos 50 personas, 80%</t>
  </si>
  <si>
    <t>Contratación profesionales UCCSA central y regional</t>
  </si>
  <si>
    <t xml:space="preserve">consultores </t>
  </si>
  <si>
    <t xml:space="preserve">viajes </t>
  </si>
  <si>
    <t>Intercambio de lecciones aprendidas</t>
  </si>
  <si>
    <t>Total 3.1</t>
  </si>
  <si>
    <t>3.2: Sistema de información de Salvaguardas (SIS) diseñado e implementado.</t>
  </si>
  <si>
    <t>Grado de avance del SIS. 
Número de resúmenes informados a la CMNUCC.</t>
  </si>
  <si>
    <t xml:space="preserve">Aún no se inician trabajos de elaboración del SIS. Existen avances en relación al Plan de Salvaguardas Sociales y Ambientales de la ENCCRV. 
No hay resumen de información
</t>
  </si>
  <si>
    <t xml:space="preserve">SIS 100% operativa Diseño del SIS y su operación
Talleres de capacitacion nacional 
Desarrollo y entrega al Hub de la CMNUCC del segundo Resumen de salvaguardas </t>
  </si>
  <si>
    <t xml:space="preserve">Contratación de profesionales de apoyo equipo de salvaguardas sociales </t>
  </si>
  <si>
    <t xml:space="preserve">Contratación  de apoyo equipo de salvaguardas sociales </t>
  </si>
  <si>
    <t xml:space="preserve">Travel </t>
  </si>
  <si>
    <t>Total 3.2</t>
  </si>
  <si>
    <t xml:space="preserve">Otros </t>
  </si>
  <si>
    <t xml:space="preserve">Activity : PNUD GESTION (Gestión Administrativa PNUD)
</t>
  </si>
  <si>
    <t>Activity : UNENV GESTION (Gestión ONU Ambiente)</t>
  </si>
  <si>
    <t xml:space="preserve">TOTAL  </t>
  </si>
  <si>
    <t>Agencia</t>
  </si>
  <si>
    <t>Componente</t>
  </si>
  <si>
    <t>Nueva Asignación POA CD #6 2020</t>
  </si>
  <si>
    <t>(USD)</t>
  </si>
  <si>
    <t xml:space="preserve">(USD) </t>
  </si>
  <si>
    <t>Gastos Proyectado 2021</t>
  </si>
  <si>
    <t>Componente 1</t>
  </si>
  <si>
    <t>Componente 2</t>
  </si>
  <si>
    <t>Sub-Total FAO</t>
  </si>
  <si>
    <t>Componente 3</t>
  </si>
  <si>
    <t>TOTAL PN-ONU-REDD</t>
  </si>
  <si>
    <t>PNUD</t>
  </si>
  <si>
    <t>Sub-Total PNUD componente 2</t>
  </si>
  <si>
    <t>Gasto Acumulado (2020)</t>
  </si>
  <si>
    <t>Saldo (2020)</t>
  </si>
  <si>
    <t>Gastos Proyectado 2020</t>
  </si>
  <si>
    <t>Account</t>
  </si>
  <si>
    <t>Ajustes Financieros</t>
  </si>
  <si>
    <t>Gastos menores</t>
  </si>
  <si>
    <t>Publicaciones</t>
  </si>
  <si>
    <t xml:space="preserve">Apoyo logístico actividades del proyecto, publicaciones, certificaciones técnicas, invitaciones a autoridades internacionales, nacionales y/o locales, gastos menores, viajes equipo proyecto y apoyo CONAF etc. </t>
  </si>
  <si>
    <t>Invitaciones a Externos</t>
  </si>
  <si>
    <t>GMS</t>
  </si>
  <si>
    <t>DPC Oficina País</t>
  </si>
  <si>
    <t>Gastos de Administración</t>
  </si>
  <si>
    <t>Soporte directo de CO</t>
  </si>
  <si>
    <t>Servicios de Asitencia Técnica y Apoyo del equipo  ONU-REDD/PNUD</t>
  </si>
  <si>
    <t>Servicios de asesoramiento de la sede PNUD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</si>
</sst>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0.00_-;\-&quot;$&quot;* #,##0.00_-;_-&quot;$&quot;* &quot;-&quot;??_-;_-@_-"/>
    <numFmt numFmtId="166" formatCode="_-&quot;$&quot;\ * #,##0.00_-;\-&quot;$&quot;\ * #,##0.00_-;_-&quot;$&quot;\ * &quot;-&quot;??_-;_-@_-"/>
  </numFmts>
  <fonts count="11" x14ac:knownFonts="1">
    <font>
      <sz val="11"/>
      <color theme="1"/>
      <name val="Calibri"/>
      <family val="2"/>
      <scheme val="minor"/>
    </font>
    <font>
      <sz val="12"/>
      <color theme="1"/>
      <name val="Calibri"/>
      <family val="2"/>
      <scheme val="minor"/>
    </font>
    <font>
      <b/>
      <sz val="11"/>
      <color theme="1"/>
      <name val="Calibri"/>
      <family val="2"/>
      <scheme val="minor"/>
    </font>
    <font>
      <b/>
      <sz val="12"/>
      <color theme="0"/>
      <name val="Calibri"/>
      <family val="2"/>
      <scheme val="minor"/>
    </font>
    <font>
      <sz val="12"/>
      <color theme="0"/>
      <name val="Calibri"/>
      <family val="2"/>
      <scheme val="minor"/>
    </font>
    <font>
      <sz val="10"/>
      <color rgb="FF000000"/>
      <name val="Calibri"/>
      <family val="2"/>
      <scheme val="minor"/>
    </font>
    <font>
      <sz val="10"/>
      <color theme="1"/>
      <name val="Calibri"/>
      <family val="2"/>
      <scheme val="minor"/>
    </font>
    <font>
      <sz val="9"/>
      <color rgb="FF000000"/>
      <name val="Calibri"/>
      <family val="2"/>
    </font>
    <font>
      <b/>
      <sz val="9"/>
      <color rgb="FF000000"/>
      <name val="Calibri"/>
      <family val="2"/>
    </font>
    <font>
      <b/>
      <sz val="9"/>
      <color theme="1"/>
      <name val="Calibri"/>
      <family val="2"/>
    </font>
    <font>
      <b/>
      <i/>
      <sz val="9"/>
      <color rgb="FF000000"/>
      <name val="Calibri"/>
      <family val="2"/>
    </font>
  </fonts>
  <fills count="8">
    <fill>
      <patternFill patternType="none"/>
    </fill>
    <fill>
      <patternFill patternType="gray125"/>
    </fill>
    <fill>
      <patternFill patternType="solid">
        <fgColor rgb="FF5B9BD5"/>
        <bgColor indexed="64"/>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03">
    <xf numFmtId="0" fontId="0" fillId="0" borderId="0" xfId="0"/>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quotePrefix="1" applyBorder="1" applyAlignment="1">
      <alignment horizontal="left" vertical="center" wrapText="1"/>
    </xf>
    <xf numFmtId="0" fontId="0" fillId="0" borderId="1" xfId="0" applyBorder="1" applyAlignment="1">
      <alignment vertical="center" wrapText="1"/>
    </xf>
    <xf numFmtId="0" fontId="0" fillId="0" borderId="1" xfId="0" quotePrefix="1" applyBorder="1" applyAlignment="1">
      <alignment horizontal="center" vertical="center" wrapText="1"/>
    </xf>
    <xf numFmtId="0" fontId="0" fillId="4" borderId="1" xfId="0" applyFill="1" applyBorder="1"/>
    <xf numFmtId="0" fontId="0" fillId="0" borderId="1" xfId="0" applyBorder="1" applyAlignment="1">
      <alignment horizontal="left" vertical="center"/>
    </xf>
    <xf numFmtId="0" fontId="0" fillId="0" borderId="1" xfId="0" quotePrefix="1" applyFill="1" applyBorder="1" applyAlignment="1">
      <alignment horizontal="left" vertical="center"/>
    </xf>
    <xf numFmtId="3" fontId="0" fillId="0" borderId="0" xfId="0" applyNumberFormat="1" applyAlignment="1">
      <alignment horizontal="center" vertical="center"/>
    </xf>
    <xf numFmtId="0" fontId="0" fillId="0" borderId="0" xfId="0" applyAlignment="1">
      <alignment horizontal="center" vertical="center"/>
    </xf>
    <xf numFmtId="0" fontId="3" fillId="2" borderId="1" xfId="0" applyFont="1" applyFill="1" applyBorder="1" applyAlignment="1">
      <alignment vertical="center" wrapText="1"/>
    </xf>
    <xf numFmtId="0" fontId="3" fillId="2" borderId="1" xfId="0" quotePrefix="1" applyFont="1" applyFill="1" applyBorder="1" applyAlignment="1">
      <alignment vertical="center" wrapText="1"/>
    </xf>
    <xf numFmtId="164" fontId="3" fillId="2"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64" fontId="0" fillId="0" borderId="1" xfId="0" applyNumberFormat="1" applyBorder="1" applyAlignment="1">
      <alignment horizontal="center" vertical="center"/>
    </xf>
    <xf numFmtId="164" fontId="0" fillId="0" borderId="1" xfId="0" applyNumberFormat="1" applyFill="1" applyBorder="1" applyAlignment="1">
      <alignment horizontal="center" vertical="center"/>
    </xf>
    <xf numFmtId="0" fontId="5" fillId="0" borderId="1" xfId="0" quotePrefix="1"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164" fontId="2" fillId="7" borderId="1" xfId="0" applyNumberFormat="1" applyFont="1" applyFill="1" applyBorder="1" applyAlignment="1">
      <alignment vertical="center"/>
    </xf>
    <xf numFmtId="164" fontId="0" fillId="0" borderId="1" xfId="0" applyNumberFormat="1" applyBorder="1" applyAlignment="1">
      <alignment horizontal="center" vertical="center"/>
    </xf>
    <xf numFmtId="164" fontId="0" fillId="0" borderId="1" xfId="0" applyNumberFormat="1" applyBorder="1" applyAlignment="1">
      <alignment vertical="center"/>
    </xf>
    <xf numFmtId="164" fontId="0" fillId="0" borderId="0" xfId="0" applyNumberFormat="1"/>
    <xf numFmtId="164" fontId="2" fillId="7" borderId="1" xfId="0" applyNumberFormat="1" applyFont="1" applyFill="1" applyBorder="1"/>
    <xf numFmtId="166" fontId="0" fillId="0" borderId="1" xfId="0" applyNumberFormat="1" applyBorder="1" applyAlignment="1">
      <alignment horizontal="center" vertical="center"/>
    </xf>
    <xf numFmtId="164" fontId="0" fillId="7" borderId="1" xfId="0" applyNumberFormat="1" applyFont="1" applyFill="1" applyBorder="1"/>
    <xf numFmtId="0" fontId="0" fillId="0" borderId="1" xfId="0" applyBorder="1" applyAlignment="1">
      <alignment wrapText="1"/>
    </xf>
    <xf numFmtId="0" fontId="6" fillId="0" borderId="1" xfId="0" applyFont="1" applyBorder="1" applyAlignment="1">
      <alignment vertical="center" wrapText="1"/>
    </xf>
    <xf numFmtId="0" fontId="5" fillId="0" borderId="1" xfId="0" applyFont="1" applyBorder="1" applyAlignment="1">
      <alignment wrapText="1"/>
    </xf>
    <xf numFmtId="164" fontId="0" fillId="0" borderId="1" xfId="0" applyNumberFormat="1" applyBorder="1"/>
    <xf numFmtId="0" fontId="0" fillId="0" borderId="1" xfId="0" applyBorder="1"/>
    <xf numFmtId="0" fontId="0" fillId="6" borderId="1" xfId="0" applyFill="1" applyBorder="1"/>
    <xf numFmtId="0" fontId="0" fillId="6" borderId="1" xfId="0" quotePrefix="1" applyFill="1" applyBorder="1" applyAlignment="1">
      <alignment horizontal="left"/>
    </xf>
    <xf numFmtId="0" fontId="0" fillId="6" borderId="1" xfId="0" quotePrefix="1" applyFill="1" applyBorder="1" applyAlignment="1">
      <alignment horizontal="right"/>
    </xf>
    <xf numFmtId="164" fontId="2" fillId="5" borderId="1" xfId="0" applyNumberFormat="1" applyFont="1" applyFill="1" applyBorder="1"/>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vertical="center"/>
    </xf>
    <xf numFmtId="0" fontId="8" fillId="0" borderId="11" xfId="0" applyFont="1" applyBorder="1" applyAlignment="1">
      <alignment vertical="center"/>
    </xf>
    <xf numFmtId="9" fontId="8" fillId="0" borderId="11" xfId="0" applyNumberFormat="1" applyFont="1" applyBorder="1" applyAlignment="1">
      <alignment horizontal="right" vertical="center"/>
    </xf>
    <xf numFmtId="164" fontId="0" fillId="0" borderId="1" xfId="0" applyNumberFormat="1" applyBorder="1" applyAlignment="1">
      <alignment horizontal="left" vertical="center"/>
    </xf>
    <xf numFmtId="164" fontId="0" fillId="5" borderId="1" xfId="0" applyNumberFormat="1" applyFill="1" applyBorder="1" applyAlignment="1">
      <alignment horizontal="left" vertical="center"/>
    </xf>
    <xf numFmtId="164" fontId="7" fillId="0" borderId="11" xfId="0" applyNumberFormat="1" applyFont="1" applyFill="1" applyBorder="1" applyAlignment="1">
      <alignment horizontal="right" vertical="center"/>
    </xf>
    <xf numFmtId="164" fontId="10" fillId="0" borderId="11" xfId="0" applyNumberFormat="1" applyFont="1" applyFill="1" applyBorder="1" applyAlignment="1">
      <alignment horizontal="right" vertical="center"/>
    </xf>
    <xf numFmtId="164" fontId="9" fillId="0" borderId="11" xfId="0" applyNumberFormat="1" applyFont="1" applyFill="1" applyBorder="1" applyAlignment="1">
      <alignment horizontal="right" vertical="center"/>
    </xf>
    <xf numFmtId="165"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64" fontId="0" fillId="0" borderId="6" xfId="0" applyNumberFormat="1"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vertical="center"/>
    </xf>
    <xf numFmtId="164" fontId="0" fillId="0" borderId="1" xfId="0" applyNumberFormat="1" applyBorder="1" applyAlignment="1">
      <alignment horizontal="center"/>
    </xf>
    <xf numFmtId="0" fontId="0" fillId="0" borderId="1" xfId="0" applyBorder="1" applyAlignment="1">
      <alignment horizontal="center"/>
    </xf>
    <xf numFmtId="0" fontId="0" fillId="6" borderId="1" xfId="0" quotePrefix="1" applyFill="1" applyBorder="1" applyAlignment="1">
      <alignment horizontal="center"/>
    </xf>
    <xf numFmtId="0" fontId="0" fillId="0" borderId="0" xfId="0" applyAlignment="1">
      <alignment horizontal="center"/>
    </xf>
    <xf numFmtId="0" fontId="2" fillId="7" borderId="1" xfId="0" applyFont="1" applyFill="1" applyBorder="1" applyAlignment="1">
      <alignment horizontal="left"/>
    </xf>
    <xf numFmtId="0" fontId="0" fillId="4" borderId="1" xfId="0" applyFill="1" applyBorder="1" applyAlignment="1">
      <alignment horizontal="left" wrapText="1"/>
    </xf>
    <xf numFmtId="0" fontId="2" fillId="0" borderId="1" xfId="0" applyFont="1" applyBorder="1" applyAlignment="1">
      <alignment horizontal="left"/>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3" borderId="1" xfId="0"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0" fontId="2" fillId="0" borderId="7"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 xfId="0" applyBorder="1" applyAlignment="1">
      <alignment horizontal="center" vertical="center"/>
    </xf>
    <xf numFmtId="164" fontId="0" fillId="0" borderId="1" xfId="0" applyNumberFormat="1" applyFill="1" applyBorder="1" applyAlignment="1">
      <alignment horizontal="center" vertical="center"/>
    </xf>
    <xf numFmtId="0" fontId="3" fillId="2" borderId="1" xfId="0" applyFont="1" applyFill="1" applyBorder="1" applyAlignment="1">
      <alignment horizontal="center" vertical="center" wrapText="1"/>
    </xf>
    <xf numFmtId="0" fontId="0" fillId="4" borderId="1" xfId="0" applyFill="1" applyBorder="1" applyAlignment="1">
      <alignment horizontal="center" wrapText="1"/>
    </xf>
    <xf numFmtId="0" fontId="0" fillId="4" borderId="1" xfId="0" applyFill="1" applyBorder="1" applyAlignment="1">
      <alignment horizontal="center" vertical="center"/>
    </xf>
    <xf numFmtId="0" fontId="0" fillId="3" borderId="1" xfId="0" applyFill="1" applyBorder="1" applyAlignment="1">
      <alignment horizontal="center"/>
    </xf>
    <xf numFmtId="0" fontId="3" fillId="2" borderId="1" xfId="0" quotePrefix="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4" xfId="0" applyFont="1" applyBorder="1" applyAlignment="1">
      <alignment horizontal="right" vertical="center"/>
    </xf>
    <xf numFmtId="0" fontId="8" fillId="0" borderId="10" xfId="0" applyFont="1" applyBorder="1" applyAlignment="1">
      <alignment horizontal="right" vertical="center"/>
    </xf>
    <xf numFmtId="0" fontId="8" fillId="0" borderId="13" xfId="0" applyFont="1" applyBorder="1" applyAlignment="1">
      <alignment horizontal="right" vertical="center"/>
    </xf>
    <xf numFmtId="0" fontId="8" fillId="0" borderId="11"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s-ES_tradnl" sz="1050"/>
              <a:t>Gastos</a:t>
            </a:r>
            <a:r>
              <a:rPr lang="es-ES_tradnl" sz="1050" baseline="0"/>
              <a:t> y saldo PN ONU REDD 2020</a:t>
            </a:r>
            <a:endParaRPr lang="es-ES_tradnl" sz="1050"/>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2-B215-6D48-9543-CDF24D49CD15}"/>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'Tabla resumen'!$D$1:$E$1</c:f>
              <c:strCache>
                <c:ptCount val="2"/>
                <c:pt idx="0">
                  <c:v>Gasto Acumulado (2020)</c:v>
                </c:pt>
                <c:pt idx="1">
                  <c:v>Saldo (2020)</c:v>
                </c:pt>
              </c:strCache>
            </c:strRef>
          </c:cat>
          <c:val>
            <c:numRef>
              <c:f>'Tabla resumen'!$D$9:$E$9</c:f>
              <c:numCache>
                <c:formatCode>_-"$"* #,##0_-;\-"$"* #,##0_-;_-"$"* "-"_-;_-@_-</c:formatCode>
                <c:ptCount val="2"/>
                <c:pt idx="0">
                  <c:v>2779895.27</c:v>
                </c:pt>
                <c:pt idx="1">
                  <c:v>1220104.12625</c:v>
                </c:pt>
              </c:numCache>
            </c:numRef>
          </c:val>
          <c:extLst>
            <c:ext xmlns:c16="http://schemas.microsoft.com/office/drawing/2014/chart" uri="{C3380CC4-5D6E-409C-BE32-E72D297353CC}">
              <c16:uniqueId val="{00000000-B215-6D48-9543-CDF24D49CD15}"/>
            </c:ext>
          </c:extLst>
        </c:ser>
        <c:dLbls>
          <c:showLegendKey val="0"/>
          <c:showVal val="0"/>
          <c:showCatName val="0"/>
          <c:showSerName val="0"/>
          <c:showPercent val="0"/>
          <c:showBubbleSize val="0"/>
        </c:dLbls>
        <c:gapWidth val="219"/>
        <c:overlap val="-27"/>
        <c:axId val="97852112"/>
        <c:axId val="97876640"/>
      </c:barChart>
      <c:catAx>
        <c:axId val="9785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76640"/>
        <c:crosses val="autoZero"/>
        <c:auto val="1"/>
        <c:lblAlgn val="ctr"/>
        <c:lblOffset val="100"/>
        <c:noMultiLvlLbl val="0"/>
      </c:catAx>
      <c:valAx>
        <c:axId val="978766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97852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50" baseline="0">
                <a:solidFill>
                  <a:schemeClr val="tx1">
                    <a:lumMod val="65000"/>
                    <a:lumOff val="35000"/>
                  </a:schemeClr>
                </a:solidFill>
                <a:latin typeface="+mn-lt"/>
                <a:ea typeface="+mn-ea"/>
                <a:cs typeface="+mn-cs"/>
              </a:defRPr>
            </a:pPr>
            <a:r>
              <a:rPr lang="es-ES_tradnl" sz="800"/>
              <a:t>Porcentaje gastos y saldo PN ONU REDD</a:t>
            </a:r>
          </a:p>
        </c:rich>
      </c:tx>
      <c:overlay val="0"/>
      <c:spPr>
        <a:noFill/>
        <a:ln>
          <a:noFill/>
        </a:ln>
        <a:effectLst/>
      </c:spPr>
      <c:txPr>
        <a:bodyPr rot="0" spcFirstLastPara="1" vertOverflow="ellipsis" vert="horz" wrap="square" anchor="ctr" anchorCtr="1"/>
        <a:lstStyle/>
        <a:p>
          <a:pPr>
            <a:defRPr sz="8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22A-A142-952C-BCD0BE498612}"/>
              </c:ext>
            </c:extLst>
          </c:dPt>
          <c:dPt>
            <c:idx val="1"/>
            <c:bubble3D val="0"/>
            <c:spPr>
              <a:solidFill>
                <a:schemeClr val="accent1">
                  <a:lumMod val="40000"/>
                  <a:lumOff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822A-A142-952C-BCD0BE498612}"/>
              </c:ext>
            </c:extLst>
          </c:dPt>
          <c:dLbls>
            <c:dLbl>
              <c:idx val="0"/>
              <c:tx>
                <c:rich>
                  <a:bodyPr/>
                  <a:lstStyle/>
                  <a:p>
                    <a:fld id="{735E21F3-BC42-5547-9C51-718A98E2B1F5}" type="PERCENTAGE">
                      <a:rPr lang="en-US" baseline="0"/>
                      <a:pPr/>
                      <a:t>[PERCENTAGE]</a:t>
                    </a:fld>
                    <a:endParaRPr lang="en-US"/>
                  </a:p>
                </c:rich>
              </c:tx>
              <c:dLblPos val="inEnd"/>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22A-A142-952C-BCD0BE498612}"/>
                </c:ext>
              </c:extLst>
            </c:dLbl>
            <c:dLbl>
              <c:idx val="1"/>
              <c:tx>
                <c:rich>
                  <a:bodyPr/>
                  <a:lstStyle/>
                  <a:p>
                    <a:fld id="{1A2D778F-101B-F140-A73E-455460230C33}" type="PERCENTAGE">
                      <a:rPr lang="en-US" baseline="0"/>
                      <a:pPr/>
                      <a:t>[PERCENTAGE]</a:t>
                    </a:fld>
                    <a:endParaRPr lang="en-US"/>
                  </a:p>
                </c:rich>
              </c:tx>
              <c:dLblPos val="inEnd"/>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822A-A142-952C-BCD0BE49861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 resumen'!$D$1:$E$1</c:f>
              <c:strCache>
                <c:ptCount val="2"/>
                <c:pt idx="0">
                  <c:v>Gasto Acumulado (2020)</c:v>
                </c:pt>
                <c:pt idx="1">
                  <c:v>Saldo (2020)</c:v>
                </c:pt>
              </c:strCache>
            </c:strRef>
          </c:cat>
          <c:val>
            <c:numRef>
              <c:f>'Tabla resumen'!$D$9:$E$9</c:f>
              <c:numCache>
                <c:formatCode>_-"$"* #,##0_-;\-"$"* #,##0_-;_-"$"* "-"_-;_-@_-</c:formatCode>
                <c:ptCount val="2"/>
                <c:pt idx="0">
                  <c:v>2779895.27</c:v>
                </c:pt>
                <c:pt idx="1">
                  <c:v>1220104.12625</c:v>
                </c:pt>
              </c:numCache>
            </c:numRef>
          </c:val>
          <c:extLst>
            <c:ext xmlns:c16="http://schemas.microsoft.com/office/drawing/2014/chart" uri="{C3380CC4-5D6E-409C-BE32-E72D297353CC}">
              <c16:uniqueId val="{00000000-822A-A142-952C-BCD0BE49861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Gastos</a:t>
            </a:r>
            <a:r>
              <a:rPr lang="es-ES_tradnl" baseline="0"/>
              <a:t> proyectados</a:t>
            </a:r>
            <a:endParaRPr lang="es-ES_trad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2-223D-A043-AA99-FC6E05A0F507}"/>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('Tabla resumen'!$F$1,'Tabla resumen'!$G$1)</c:f>
              <c:strCache>
                <c:ptCount val="2"/>
                <c:pt idx="0">
                  <c:v>Gastos Proyectado 2020</c:v>
                </c:pt>
                <c:pt idx="1">
                  <c:v>Gastos Proyectado 2021</c:v>
                </c:pt>
              </c:strCache>
            </c:strRef>
          </c:cat>
          <c:val>
            <c:numRef>
              <c:f>('Tabla resumen'!$F$9,'Tabla resumen'!$G$9)</c:f>
              <c:numCache>
                <c:formatCode>_-"$"* #,##0_-;\-"$"* #,##0_-;_-"$"* "-"_-;_-@_-</c:formatCode>
                <c:ptCount val="2"/>
                <c:pt idx="0">
                  <c:v>272770.95805000002</c:v>
                </c:pt>
                <c:pt idx="1">
                  <c:v>947333.07820000011</c:v>
                </c:pt>
              </c:numCache>
            </c:numRef>
          </c:val>
          <c:extLst>
            <c:ext xmlns:c16="http://schemas.microsoft.com/office/drawing/2014/chart" uri="{C3380CC4-5D6E-409C-BE32-E72D297353CC}">
              <c16:uniqueId val="{00000000-223D-A043-AA99-FC6E05A0F507}"/>
            </c:ext>
          </c:extLst>
        </c:ser>
        <c:dLbls>
          <c:showLegendKey val="0"/>
          <c:showVal val="0"/>
          <c:showCatName val="0"/>
          <c:showSerName val="0"/>
          <c:showPercent val="0"/>
          <c:showBubbleSize val="0"/>
        </c:dLbls>
        <c:gapWidth val="182"/>
        <c:axId val="150550288"/>
        <c:axId val="150551920"/>
      </c:barChart>
      <c:catAx>
        <c:axId val="15055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551920"/>
        <c:crosses val="autoZero"/>
        <c:auto val="1"/>
        <c:lblAlgn val="ctr"/>
        <c:lblOffset val="100"/>
        <c:noMultiLvlLbl val="0"/>
      </c:catAx>
      <c:valAx>
        <c:axId val="150551920"/>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50550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138206</xdr:colOff>
      <xdr:row>0</xdr:row>
      <xdr:rowOff>129988</xdr:rowOff>
    </xdr:from>
    <xdr:to>
      <xdr:col>12</xdr:col>
      <xdr:colOff>564030</xdr:colOff>
      <xdr:row>12</xdr:row>
      <xdr:rowOff>176306</xdr:rowOff>
    </xdr:to>
    <xdr:graphicFrame macro="">
      <xdr:nvGraphicFramePr>
        <xdr:cNvPr id="5" name="Gráfico 4">
          <a:extLst>
            <a:ext uri="{FF2B5EF4-FFF2-40B4-BE49-F238E27FC236}">
              <a16:creationId xmlns:a16="http://schemas.microsoft.com/office/drawing/2014/main" id="{FA4D09B4-D090-1142-9175-A6F6375296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149412</xdr:colOff>
      <xdr:row>10</xdr:row>
      <xdr:rowOff>137458</xdr:rowOff>
    </xdr:from>
    <xdr:to>
      <xdr:col>6</xdr:col>
      <xdr:colOff>82176</xdr:colOff>
      <xdr:row>24</xdr:row>
      <xdr:rowOff>161364</xdr:rowOff>
    </xdr:to>
    <xdr:graphicFrame macro="">
      <xdr:nvGraphicFramePr>
        <xdr:cNvPr id="7" name="Gráfico 6">
          <a:extLst>
            <a:ext uri="{FF2B5EF4-FFF2-40B4-BE49-F238E27FC236}">
              <a16:creationId xmlns:a16="http://schemas.microsoft.com/office/drawing/2014/main" id="{7FF1CCD7-7410-5547-AAC4-288C340BE0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321236</xdr:colOff>
      <xdr:row>13</xdr:row>
      <xdr:rowOff>55282</xdr:rowOff>
    </xdr:from>
    <xdr:to>
      <xdr:col>11</xdr:col>
      <xdr:colOff>747060</xdr:colOff>
      <xdr:row>27</xdr:row>
      <xdr:rowOff>79188</xdr:rowOff>
    </xdr:to>
    <xdr:graphicFrame macro="">
      <xdr:nvGraphicFramePr>
        <xdr:cNvPr id="8" name="Gráfico 7">
          <a:extLst>
            <a:ext uri="{FF2B5EF4-FFF2-40B4-BE49-F238E27FC236}">
              <a16:creationId xmlns:a16="http://schemas.microsoft.com/office/drawing/2014/main" id="{B74024A8-2B96-994C-BE1B-62B66B8136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b4cd798ee5449da7/Documentos/CONAF/PN%20ONU%20REDD/Documentos%20extension/documentos%20finales%20extensio&#769;n/POA_RESUMEN_PARA%20EXTENSIO&#769;N_WAP%20091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OA_Comp 1"/>
      <sheetName val="M-POA_Comp 2"/>
      <sheetName val="M-POA_Comp 3"/>
      <sheetName val="resumen PNUD CDR PDT"/>
      <sheetName val="anualizado "/>
      <sheetName val="Hoja5"/>
      <sheetName val="POA para Secretariado PNUD"/>
      <sheetName val="Hoja6"/>
      <sheetName val="Hoja7"/>
      <sheetName val="Hoja4"/>
      <sheetName val="tabla resumen "/>
      <sheetName val="totales por comeponente "/>
      <sheetName val="Resumen por actividad "/>
      <sheetName val="Resumen de gastos por productos"/>
      <sheetName val="resumen gastos PN"/>
      <sheetName val="Hoja1"/>
      <sheetName val="Hoja2"/>
      <sheetName val="Hoja3"/>
    </sheetNames>
    <sheetDataSet>
      <sheetData sheetId="0"/>
      <sheetData sheetId="1"/>
      <sheetData sheetId="2"/>
      <sheetData sheetId="3">
        <row r="16">
          <cell r="H16">
            <v>32219.17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abSelected="1" zoomScaleNormal="100" workbookViewId="0">
      <pane ySplit="1" topLeftCell="A2" activePane="bottomLeft" state="frozen"/>
      <selection pane="bottomLeft" activeCell="A4" sqref="A4:A12"/>
    </sheetView>
  </sheetViews>
  <sheetFormatPr defaultColWidth="11.453125" defaultRowHeight="14.5" x14ac:dyDescent="0.35"/>
  <cols>
    <col min="1" max="1" width="63" bestFit="1" customWidth="1"/>
    <col min="2" max="2" width="39.453125" bestFit="1" customWidth="1"/>
    <col min="3" max="3" width="40.453125" customWidth="1"/>
    <col min="4" max="4" width="38.81640625" customWidth="1"/>
    <col min="5" max="8" width="13.26953125" bestFit="1" customWidth="1"/>
    <col min="10" max="10" width="13.26953125" style="58" bestFit="1" customWidth="1"/>
    <col min="11" max="11" width="41.1796875" bestFit="1" customWidth="1"/>
    <col min="12" max="12" width="14" bestFit="1" customWidth="1"/>
    <col min="13" max="13" width="16" style="24" customWidth="1"/>
  </cols>
  <sheetData>
    <row r="1" spans="1:13" ht="31" x14ac:dyDescent="0.35">
      <c r="A1" s="12" t="s">
        <v>0</v>
      </c>
      <c r="B1" s="12" t="s">
        <v>1</v>
      </c>
      <c r="C1" s="12" t="s">
        <v>37</v>
      </c>
      <c r="D1" s="12" t="s">
        <v>2</v>
      </c>
      <c r="E1" s="1" t="s">
        <v>5</v>
      </c>
      <c r="F1" s="1" t="s">
        <v>6</v>
      </c>
      <c r="G1" s="1" t="s">
        <v>7</v>
      </c>
      <c r="H1" s="1" t="s">
        <v>8</v>
      </c>
      <c r="I1" s="1" t="s">
        <v>5</v>
      </c>
      <c r="J1" s="53" t="s">
        <v>102</v>
      </c>
      <c r="K1" s="13" t="s">
        <v>3</v>
      </c>
      <c r="L1" s="12" t="s">
        <v>4</v>
      </c>
      <c r="M1" s="14" t="s">
        <v>9</v>
      </c>
    </row>
    <row r="2" spans="1:13" x14ac:dyDescent="0.35">
      <c r="A2" s="68" t="s">
        <v>23</v>
      </c>
      <c r="B2" s="68"/>
      <c r="C2" s="68"/>
      <c r="D2" s="68"/>
      <c r="E2" s="68"/>
      <c r="F2" s="68"/>
      <c r="G2" s="68"/>
      <c r="H2" s="68"/>
      <c r="I2" s="68"/>
      <c r="J2" s="68"/>
      <c r="K2" s="68"/>
      <c r="L2" s="68"/>
      <c r="M2" s="68"/>
    </row>
    <row r="3" spans="1:13" ht="15" customHeight="1" x14ac:dyDescent="0.35">
      <c r="A3" s="60" t="s">
        <v>38</v>
      </c>
      <c r="B3" s="60"/>
      <c r="C3" s="60"/>
      <c r="D3" s="60"/>
      <c r="E3" s="60"/>
      <c r="F3" s="60"/>
      <c r="G3" s="60"/>
      <c r="H3" s="60"/>
      <c r="I3" s="60"/>
      <c r="J3" s="60"/>
      <c r="K3" s="60"/>
      <c r="L3" s="60"/>
      <c r="M3" s="60"/>
    </row>
    <row r="4" spans="1:13" x14ac:dyDescent="0.35">
      <c r="A4" s="84" t="s">
        <v>25</v>
      </c>
      <c r="B4" s="84" t="s">
        <v>26</v>
      </c>
      <c r="C4" s="84" t="s">
        <v>39</v>
      </c>
      <c r="D4" s="84" t="s">
        <v>40</v>
      </c>
      <c r="E4" s="15">
        <v>0</v>
      </c>
      <c r="F4" s="15">
        <v>0</v>
      </c>
      <c r="G4" s="15">
        <v>0</v>
      </c>
      <c r="H4" s="2">
        <v>0</v>
      </c>
      <c r="I4" s="2">
        <v>0</v>
      </c>
      <c r="J4" s="48"/>
      <c r="K4" s="2"/>
      <c r="L4" s="16"/>
      <c r="M4" s="17">
        <v>0</v>
      </c>
    </row>
    <row r="5" spans="1:13" x14ac:dyDescent="0.35">
      <c r="A5" s="84"/>
      <c r="B5" s="84"/>
      <c r="C5" s="84"/>
      <c r="D5" s="84"/>
      <c r="E5" s="89">
        <v>41491.748</v>
      </c>
      <c r="F5" s="89">
        <v>62237.621999999996</v>
      </c>
      <c r="G5" s="89">
        <v>62237.621999999996</v>
      </c>
      <c r="H5" s="89">
        <v>41491.748</v>
      </c>
      <c r="I5" s="89">
        <v>0</v>
      </c>
      <c r="J5" s="48">
        <v>71300</v>
      </c>
      <c r="K5" s="18" t="s">
        <v>16</v>
      </c>
      <c r="L5" s="16">
        <v>24895.048799999997</v>
      </c>
      <c r="M5" s="90">
        <v>207458.74</v>
      </c>
    </row>
    <row r="6" spans="1:13" x14ac:dyDescent="0.35">
      <c r="A6" s="84"/>
      <c r="B6" s="84"/>
      <c r="C6" s="84"/>
      <c r="D6" s="84"/>
      <c r="E6" s="89"/>
      <c r="F6" s="89"/>
      <c r="G6" s="89"/>
      <c r="H6" s="89"/>
      <c r="I6" s="89"/>
      <c r="J6" s="48">
        <v>74200</v>
      </c>
      <c r="K6" s="18" t="s">
        <v>41</v>
      </c>
      <c r="L6" s="16">
        <v>16596.699199999999</v>
      </c>
      <c r="M6" s="90"/>
    </row>
    <row r="7" spans="1:13" x14ac:dyDescent="0.35">
      <c r="A7" s="84"/>
      <c r="B7" s="84"/>
      <c r="C7" s="84"/>
      <c r="D7" s="84"/>
      <c r="E7" s="89"/>
      <c r="F7" s="89"/>
      <c r="G7" s="89"/>
      <c r="H7" s="89"/>
      <c r="I7" s="89"/>
      <c r="J7" s="48">
        <v>72100</v>
      </c>
      <c r="K7" s="18" t="s">
        <v>42</v>
      </c>
      <c r="L7" s="16">
        <v>124475.24399999999</v>
      </c>
      <c r="M7" s="90"/>
    </row>
    <row r="8" spans="1:13" x14ac:dyDescent="0.35">
      <c r="A8" s="84"/>
      <c r="B8" s="84"/>
      <c r="C8" s="84"/>
      <c r="D8" s="84"/>
      <c r="E8" s="89"/>
      <c r="F8" s="89"/>
      <c r="G8" s="89"/>
      <c r="H8" s="89"/>
      <c r="I8" s="89"/>
      <c r="J8" s="48">
        <v>72300</v>
      </c>
      <c r="K8" s="18" t="s">
        <v>43</v>
      </c>
      <c r="L8" s="16">
        <v>20745.874</v>
      </c>
      <c r="M8" s="90"/>
    </row>
    <row r="9" spans="1:13" x14ac:dyDescent="0.35">
      <c r="A9" s="84"/>
      <c r="B9" s="84"/>
      <c r="C9" s="84"/>
      <c r="D9" s="84"/>
      <c r="E9" s="89"/>
      <c r="F9" s="89"/>
      <c r="G9" s="89"/>
      <c r="H9" s="89"/>
      <c r="I9" s="89"/>
      <c r="J9" s="48">
        <v>71600</v>
      </c>
      <c r="K9" s="18" t="s">
        <v>44</v>
      </c>
      <c r="L9" s="16">
        <v>20745.874</v>
      </c>
      <c r="M9" s="90"/>
    </row>
    <row r="10" spans="1:13" x14ac:dyDescent="0.35">
      <c r="A10" s="84"/>
      <c r="B10" s="84"/>
      <c r="C10" s="84"/>
      <c r="D10" s="84"/>
      <c r="E10" s="16">
        <v>4732.2100000000064</v>
      </c>
      <c r="F10" s="2">
        <v>0</v>
      </c>
      <c r="G10" s="2">
        <v>0</v>
      </c>
      <c r="H10" s="2">
        <v>0</v>
      </c>
      <c r="I10" s="2">
        <v>0</v>
      </c>
      <c r="J10" s="48">
        <v>72300</v>
      </c>
      <c r="K10" s="19" t="s">
        <v>45</v>
      </c>
      <c r="L10" s="16">
        <v>4732.2100000000064</v>
      </c>
      <c r="M10" s="17">
        <v>4732.2100000000064</v>
      </c>
    </row>
    <row r="11" spans="1:13" x14ac:dyDescent="0.35">
      <c r="A11" s="84"/>
      <c r="B11" s="84"/>
      <c r="C11" s="84"/>
      <c r="D11" s="84"/>
      <c r="E11" s="16">
        <v>5386.4780000000001</v>
      </c>
      <c r="F11" s="2">
        <v>8079.7169999999996</v>
      </c>
      <c r="G11" s="2">
        <v>8079.7169999999996</v>
      </c>
      <c r="H11" s="2">
        <v>5386.4780000000001</v>
      </c>
      <c r="I11" s="2">
        <v>0</v>
      </c>
      <c r="J11" s="48">
        <v>74200</v>
      </c>
      <c r="K11" s="20" t="s">
        <v>41</v>
      </c>
      <c r="L11" s="16">
        <v>26932.39</v>
      </c>
      <c r="M11" s="17">
        <v>26932.39</v>
      </c>
    </row>
    <row r="12" spans="1:13" x14ac:dyDescent="0.35">
      <c r="A12" s="84"/>
      <c r="B12" s="84"/>
      <c r="C12" s="84"/>
      <c r="D12" s="84"/>
      <c r="E12" s="2">
        <v>0</v>
      </c>
      <c r="F12" s="15">
        <v>0</v>
      </c>
      <c r="G12" s="15">
        <v>0</v>
      </c>
      <c r="H12" s="2">
        <v>0</v>
      </c>
      <c r="I12" s="2">
        <v>0</v>
      </c>
      <c r="J12" s="48"/>
      <c r="K12" s="2"/>
      <c r="L12" s="2"/>
      <c r="M12" s="17">
        <v>0</v>
      </c>
    </row>
    <row r="13" spans="1:13" x14ac:dyDescent="0.35">
      <c r="A13" s="61" t="s">
        <v>46</v>
      </c>
      <c r="B13" s="61"/>
      <c r="C13" s="61"/>
      <c r="D13" s="61"/>
      <c r="E13" s="61"/>
      <c r="F13" s="61"/>
      <c r="G13" s="61"/>
      <c r="H13" s="61"/>
      <c r="I13" s="61"/>
      <c r="J13" s="61"/>
      <c r="K13" s="61"/>
      <c r="L13" s="61"/>
      <c r="M13" s="21">
        <f>SUM(M4:M12)</f>
        <v>239123.34000000003</v>
      </c>
    </row>
    <row r="14" spans="1:13" x14ac:dyDescent="0.35">
      <c r="A14" s="60" t="s">
        <v>47</v>
      </c>
      <c r="B14" s="60"/>
      <c r="C14" s="60"/>
      <c r="D14" s="60"/>
      <c r="E14" s="60"/>
      <c r="F14" s="60"/>
      <c r="G14" s="60"/>
      <c r="H14" s="60"/>
      <c r="I14" s="60"/>
      <c r="J14" s="60"/>
      <c r="K14" s="60"/>
      <c r="L14" s="60"/>
      <c r="M14" s="60"/>
    </row>
    <row r="15" spans="1:13" ht="15" customHeight="1" x14ac:dyDescent="0.35">
      <c r="A15" s="84" t="s">
        <v>48</v>
      </c>
      <c r="B15" s="84" t="s">
        <v>49</v>
      </c>
      <c r="C15" s="84" t="s">
        <v>50</v>
      </c>
      <c r="D15" s="3" t="s">
        <v>51</v>
      </c>
      <c r="E15" s="16">
        <v>65907.81</v>
      </c>
      <c r="F15" s="16">
        <v>65907.81</v>
      </c>
      <c r="G15" s="16">
        <v>43938.540000000008</v>
      </c>
      <c r="H15" s="16">
        <v>43938.540000000008</v>
      </c>
      <c r="I15" s="16">
        <v>0</v>
      </c>
      <c r="J15" s="48">
        <v>72600</v>
      </c>
      <c r="K15" s="2" t="s">
        <v>52</v>
      </c>
      <c r="L15" s="16">
        <v>219692.7</v>
      </c>
      <c r="M15" s="85">
        <v>255851.5</v>
      </c>
    </row>
    <row r="16" spans="1:13" ht="29" x14ac:dyDescent="0.35">
      <c r="A16" s="84"/>
      <c r="B16" s="84"/>
      <c r="C16" s="84"/>
      <c r="D16" s="3" t="s">
        <v>53</v>
      </c>
      <c r="E16" s="16">
        <v>7231.7220000000007</v>
      </c>
      <c r="F16" s="16">
        <v>7231.7220000000007</v>
      </c>
      <c r="G16" s="16">
        <v>7231.7220000000007</v>
      </c>
      <c r="H16" s="16">
        <v>7231.7220000000007</v>
      </c>
      <c r="I16" s="16">
        <v>7231.7220000000007</v>
      </c>
      <c r="J16" s="48">
        <v>71300</v>
      </c>
      <c r="K16" s="2" t="s">
        <v>16</v>
      </c>
      <c r="L16" s="23">
        <v>36158.61</v>
      </c>
      <c r="M16" s="85"/>
    </row>
    <row r="17" spans="1:13" ht="15" customHeight="1" x14ac:dyDescent="0.35">
      <c r="A17" s="61" t="s">
        <v>54</v>
      </c>
      <c r="B17" s="61"/>
      <c r="C17" s="61"/>
      <c r="D17" s="61"/>
      <c r="E17" s="61"/>
      <c r="F17" s="61"/>
      <c r="G17" s="61"/>
      <c r="H17" s="61"/>
      <c r="I17" s="61"/>
      <c r="J17" s="61"/>
      <c r="K17" s="61"/>
      <c r="L17" s="61"/>
      <c r="M17" s="25">
        <f>SUM(L15:L16)</f>
        <v>255851.31</v>
      </c>
    </row>
    <row r="18" spans="1:13" ht="18" customHeight="1" x14ac:dyDescent="0.35">
      <c r="A18" s="60" t="s">
        <v>55</v>
      </c>
      <c r="B18" s="60"/>
      <c r="C18" s="60"/>
      <c r="D18" s="60"/>
      <c r="E18" s="60"/>
      <c r="F18" s="60"/>
      <c r="G18" s="60"/>
      <c r="H18" s="60"/>
      <c r="I18" s="60"/>
      <c r="J18" s="60"/>
      <c r="K18" s="60"/>
      <c r="L18" s="60"/>
      <c r="M18" s="60"/>
    </row>
    <row r="19" spans="1:13" ht="14.5" customHeight="1" x14ac:dyDescent="0.35">
      <c r="A19" s="65" t="s">
        <v>56</v>
      </c>
      <c r="B19" s="65" t="s">
        <v>57</v>
      </c>
      <c r="C19" s="65" t="s">
        <v>58</v>
      </c>
      <c r="D19" s="69" t="s">
        <v>59</v>
      </c>
      <c r="E19" s="72">
        <v>0</v>
      </c>
      <c r="F19" s="72">
        <v>0</v>
      </c>
      <c r="G19" s="72">
        <v>0</v>
      </c>
      <c r="H19" s="72">
        <v>0</v>
      </c>
      <c r="I19" s="72">
        <v>0</v>
      </c>
      <c r="J19" s="49"/>
      <c r="K19" s="75"/>
      <c r="L19" s="72">
        <v>0</v>
      </c>
      <c r="M19" s="78">
        <f>SUM(L19:L28)</f>
        <v>101323.8</v>
      </c>
    </row>
    <row r="20" spans="1:13" x14ac:dyDescent="0.35">
      <c r="A20" s="66"/>
      <c r="B20" s="66"/>
      <c r="C20" s="66"/>
      <c r="D20" s="70"/>
      <c r="E20" s="73"/>
      <c r="F20" s="73"/>
      <c r="G20" s="73"/>
      <c r="H20" s="73"/>
      <c r="I20" s="73"/>
      <c r="J20" s="50"/>
      <c r="K20" s="76"/>
      <c r="L20" s="73"/>
      <c r="M20" s="79"/>
    </row>
    <row r="21" spans="1:13" x14ac:dyDescent="0.35">
      <c r="A21" s="66"/>
      <c r="B21" s="66"/>
      <c r="C21" s="66"/>
      <c r="D21" s="70"/>
      <c r="E21" s="73"/>
      <c r="F21" s="73"/>
      <c r="G21" s="73"/>
      <c r="H21" s="73"/>
      <c r="I21" s="73"/>
      <c r="J21" s="50"/>
      <c r="K21" s="76"/>
      <c r="L21" s="73"/>
      <c r="M21" s="79"/>
    </row>
    <row r="22" spans="1:13" x14ac:dyDescent="0.35">
      <c r="A22" s="66"/>
      <c r="B22" s="66"/>
      <c r="C22" s="66"/>
      <c r="D22" s="71"/>
      <c r="E22" s="74"/>
      <c r="F22" s="74"/>
      <c r="G22" s="74"/>
      <c r="H22" s="74"/>
      <c r="I22" s="74"/>
      <c r="J22" s="51"/>
      <c r="K22" s="77"/>
      <c r="L22" s="74"/>
      <c r="M22" s="79"/>
    </row>
    <row r="23" spans="1:13" ht="29" x14ac:dyDescent="0.35">
      <c r="A23" s="67"/>
      <c r="B23" s="67"/>
      <c r="C23" s="67"/>
      <c r="D23" s="3" t="s">
        <v>60</v>
      </c>
      <c r="E23" s="2">
        <v>0</v>
      </c>
      <c r="F23" s="2">
        <v>0</v>
      </c>
      <c r="G23" s="2">
        <v>0</v>
      </c>
      <c r="H23" s="2">
        <v>0</v>
      </c>
      <c r="I23" s="2">
        <v>0</v>
      </c>
      <c r="J23" s="48"/>
      <c r="K23" s="2"/>
      <c r="L23" s="2">
        <v>0</v>
      </c>
      <c r="M23" s="79"/>
    </row>
    <row r="24" spans="1:13" x14ac:dyDescent="0.35">
      <c r="A24" s="3" t="s">
        <v>61</v>
      </c>
      <c r="B24" s="3"/>
      <c r="C24" s="3"/>
      <c r="D24" s="3"/>
      <c r="E24" s="47">
        <f>$L$24*0.25</f>
        <v>11404.7</v>
      </c>
      <c r="F24" s="47">
        <f t="shared" ref="F24:H24" si="0">$L$24*0.25</f>
        <v>11404.7</v>
      </c>
      <c r="G24" s="47">
        <f t="shared" si="0"/>
        <v>11404.7</v>
      </c>
      <c r="H24" s="47">
        <f t="shared" si="0"/>
        <v>11404.7</v>
      </c>
      <c r="I24" s="2">
        <v>0</v>
      </c>
      <c r="J24" s="48">
        <v>74515</v>
      </c>
      <c r="K24" s="2" t="s">
        <v>103</v>
      </c>
      <c r="L24" s="26">
        <f>88837-43218.2</f>
        <v>45618.8</v>
      </c>
      <c r="M24" s="79"/>
    </row>
    <row r="25" spans="1:13" ht="33.75" customHeight="1" x14ac:dyDescent="0.35">
      <c r="A25" s="86" t="s">
        <v>62</v>
      </c>
      <c r="B25" s="86" t="s">
        <v>106</v>
      </c>
      <c r="C25" s="86"/>
      <c r="D25" s="86"/>
      <c r="E25" s="47">
        <f>13926.25*0.45</f>
        <v>6266.8125</v>
      </c>
      <c r="F25" s="47">
        <f t="shared" ref="F25:H25" si="1">13926.25*0.45</f>
        <v>6266.8125</v>
      </c>
      <c r="G25" s="47">
        <f t="shared" si="1"/>
        <v>6266.8125</v>
      </c>
      <c r="H25" s="47">
        <f t="shared" si="1"/>
        <v>6266.8125</v>
      </c>
      <c r="I25" s="48">
        <v>0</v>
      </c>
      <c r="J25" s="48">
        <v>71600</v>
      </c>
      <c r="K25" s="48" t="s">
        <v>44</v>
      </c>
      <c r="L25" s="26">
        <f>SUM(E25:H25)</f>
        <v>25067.25</v>
      </c>
      <c r="M25" s="80"/>
    </row>
    <row r="26" spans="1:13" ht="33.75" customHeight="1" x14ac:dyDescent="0.35">
      <c r="A26" s="87"/>
      <c r="B26" s="87"/>
      <c r="C26" s="87"/>
      <c r="D26" s="87"/>
      <c r="E26" s="47">
        <f>13926.25*0.25</f>
        <v>3481.5625</v>
      </c>
      <c r="F26" s="47">
        <f t="shared" ref="F26:H26" si="2">13926.25*0.25</f>
        <v>3481.5625</v>
      </c>
      <c r="G26" s="47">
        <f t="shared" si="2"/>
        <v>3481.5625</v>
      </c>
      <c r="H26" s="47">
        <f t="shared" si="2"/>
        <v>3481.5625</v>
      </c>
      <c r="I26" s="48"/>
      <c r="J26" s="48">
        <v>72300</v>
      </c>
      <c r="K26" s="48" t="s">
        <v>104</v>
      </c>
      <c r="L26" s="26">
        <f t="shared" ref="L26:L28" si="3">SUM(E26:H26)</f>
        <v>13926.25</v>
      </c>
      <c r="M26" s="52"/>
    </row>
    <row r="27" spans="1:13" ht="33.75" customHeight="1" x14ac:dyDescent="0.35">
      <c r="A27" s="87"/>
      <c r="B27" s="87"/>
      <c r="C27" s="87"/>
      <c r="D27" s="87"/>
      <c r="E27" s="47">
        <f>13926.25*0.2</f>
        <v>2785.25</v>
      </c>
      <c r="F27" s="47">
        <f t="shared" ref="F27:H27" si="4">13926.25*0.2</f>
        <v>2785.25</v>
      </c>
      <c r="G27" s="47">
        <f t="shared" si="4"/>
        <v>2785.25</v>
      </c>
      <c r="H27" s="47">
        <f t="shared" si="4"/>
        <v>2785.25</v>
      </c>
      <c r="I27" s="48"/>
      <c r="J27" s="48">
        <v>72500</v>
      </c>
      <c r="K27" s="48" t="s">
        <v>105</v>
      </c>
      <c r="L27" s="26">
        <f t="shared" si="3"/>
        <v>11141</v>
      </c>
      <c r="M27" s="52"/>
    </row>
    <row r="28" spans="1:13" ht="33.75" customHeight="1" x14ac:dyDescent="0.35">
      <c r="A28" s="88"/>
      <c r="B28" s="88"/>
      <c r="C28" s="88"/>
      <c r="D28" s="88"/>
      <c r="E28" s="47">
        <f>13926.25*0.1</f>
        <v>1392.625</v>
      </c>
      <c r="F28" s="47">
        <f t="shared" ref="F28:H28" si="5">13926.25*0.1</f>
        <v>1392.625</v>
      </c>
      <c r="G28" s="47">
        <f t="shared" si="5"/>
        <v>1392.625</v>
      </c>
      <c r="H28" s="47">
        <f t="shared" si="5"/>
        <v>1392.625</v>
      </c>
      <c r="I28" s="48"/>
      <c r="J28" s="48">
        <v>71600</v>
      </c>
      <c r="K28" s="48" t="s">
        <v>107</v>
      </c>
      <c r="L28" s="26">
        <f t="shared" si="3"/>
        <v>5570.5</v>
      </c>
      <c r="M28" s="52"/>
    </row>
    <row r="29" spans="1:13" x14ac:dyDescent="0.35">
      <c r="A29" s="81" t="s">
        <v>63</v>
      </c>
      <c r="B29" s="82"/>
      <c r="C29" s="82"/>
      <c r="D29" s="82"/>
      <c r="E29" s="82"/>
      <c r="F29" s="82"/>
      <c r="G29" s="82"/>
      <c r="H29" s="82"/>
      <c r="I29" s="82"/>
      <c r="J29" s="82"/>
      <c r="K29" s="82"/>
      <c r="L29" s="83"/>
      <c r="M29" s="27">
        <f>SUM(L24:L28)</f>
        <v>101323.8</v>
      </c>
    </row>
    <row r="30" spans="1:13" x14ac:dyDescent="0.35">
      <c r="A30" s="68" t="s">
        <v>64</v>
      </c>
      <c r="B30" s="68"/>
      <c r="C30" s="68"/>
      <c r="D30" s="68"/>
      <c r="E30" s="68"/>
      <c r="F30" s="68"/>
      <c r="G30" s="68"/>
      <c r="H30" s="68"/>
      <c r="I30" s="68"/>
      <c r="J30" s="68"/>
      <c r="K30" s="68"/>
      <c r="L30" s="68"/>
      <c r="M30" s="68"/>
    </row>
    <row r="31" spans="1:13" x14ac:dyDescent="0.35">
      <c r="A31" s="60" t="s">
        <v>65</v>
      </c>
      <c r="B31" s="60"/>
      <c r="C31" s="60"/>
      <c r="D31" s="60"/>
      <c r="E31" s="60"/>
      <c r="F31" s="60"/>
      <c r="G31" s="60"/>
      <c r="H31" s="60"/>
      <c r="I31" s="60"/>
      <c r="J31" s="60"/>
      <c r="K31" s="60"/>
      <c r="L31" s="60"/>
      <c r="M31" s="60"/>
    </row>
    <row r="32" spans="1:13" ht="130.5" x14ac:dyDescent="0.35">
      <c r="A32" s="28" t="s">
        <v>66</v>
      </c>
      <c r="B32" s="28" t="s">
        <v>67</v>
      </c>
      <c r="C32" s="29" t="s">
        <v>68</v>
      </c>
      <c r="D32" s="30" t="s">
        <v>69</v>
      </c>
      <c r="E32" s="31">
        <v>11537.93725000001</v>
      </c>
      <c r="F32" s="31">
        <v>11537.93725000001</v>
      </c>
      <c r="G32" s="31">
        <v>11537.93725000001</v>
      </c>
      <c r="H32" s="31">
        <v>11537.93725000001</v>
      </c>
      <c r="I32" s="31">
        <v>11537.93725000001</v>
      </c>
      <c r="J32" s="48">
        <v>71300</v>
      </c>
      <c r="K32" s="54" t="s">
        <v>70</v>
      </c>
      <c r="L32" s="23">
        <v>57689.68625000005</v>
      </c>
      <c r="M32" s="23">
        <v>65931.070000000065</v>
      </c>
    </row>
    <row r="33" spans="1:13" x14ac:dyDescent="0.35">
      <c r="A33" s="28"/>
      <c r="B33" s="28"/>
      <c r="C33" s="29"/>
      <c r="D33" s="30"/>
      <c r="E33" s="31"/>
      <c r="F33" s="31">
        <v>3120.5</v>
      </c>
      <c r="G33" s="31">
        <v>3120.5</v>
      </c>
      <c r="H33" s="31"/>
      <c r="I33" s="31"/>
      <c r="J33" s="48">
        <v>71600</v>
      </c>
      <c r="K33" s="32" t="s">
        <v>71</v>
      </c>
      <c r="L33" s="31">
        <v>6241</v>
      </c>
      <c r="M33" s="31"/>
    </row>
    <row r="34" spans="1:13" x14ac:dyDescent="0.35">
      <c r="A34" s="28"/>
      <c r="B34" s="28"/>
      <c r="C34" s="29"/>
      <c r="D34" s="28" t="s">
        <v>72</v>
      </c>
      <c r="E34" s="31"/>
      <c r="F34" s="31"/>
      <c r="G34" s="31">
        <v>1000</v>
      </c>
      <c r="H34" s="31">
        <v>1000</v>
      </c>
      <c r="I34" s="31"/>
      <c r="J34" s="55"/>
      <c r="K34" s="32"/>
      <c r="L34" s="31">
        <v>2000</v>
      </c>
      <c r="M34" s="31"/>
    </row>
    <row r="35" spans="1:13" x14ac:dyDescent="0.35">
      <c r="A35" s="61" t="s">
        <v>73</v>
      </c>
      <c r="B35" s="61"/>
      <c r="C35" s="61"/>
      <c r="D35" s="61"/>
      <c r="E35" s="61"/>
      <c r="F35" s="61"/>
      <c r="G35" s="61"/>
      <c r="H35" s="61"/>
      <c r="I35" s="61"/>
      <c r="J35" s="61"/>
      <c r="K35" s="61"/>
      <c r="L35" s="61"/>
      <c r="M35" s="25">
        <f>SUM(L32:L34)</f>
        <v>65930.686250000057</v>
      </c>
    </row>
    <row r="36" spans="1:13" x14ac:dyDescent="0.35">
      <c r="A36" s="60" t="s">
        <v>74</v>
      </c>
      <c r="B36" s="60"/>
      <c r="C36" s="60"/>
      <c r="D36" s="60"/>
      <c r="E36" s="60"/>
      <c r="F36" s="60"/>
      <c r="G36" s="60"/>
      <c r="H36" s="60"/>
      <c r="I36" s="60"/>
      <c r="J36" s="60"/>
      <c r="K36" s="60"/>
      <c r="L36" s="60"/>
      <c r="M36" s="60"/>
    </row>
    <row r="37" spans="1:13" ht="29" x14ac:dyDescent="0.35">
      <c r="A37" s="62" t="s">
        <v>75</v>
      </c>
      <c r="B37" s="65" t="s">
        <v>76</v>
      </c>
      <c r="C37" s="65" t="s">
        <v>77</v>
      </c>
      <c r="D37" s="28" t="s">
        <v>78</v>
      </c>
      <c r="E37" s="31">
        <v>9983</v>
      </c>
      <c r="F37" s="31">
        <v>9983</v>
      </c>
      <c r="G37" s="31">
        <v>9983</v>
      </c>
      <c r="H37" s="31">
        <v>9981</v>
      </c>
      <c r="I37" s="31"/>
      <c r="J37" s="48">
        <v>71300</v>
      </c>
      <c r="K37" s="32" t="s">
        <v>16</v>
      </c>
      <c r="L37" s="31">
        <f>SUM(E37:H37)</f>
        <v>39930</v>
      </c>
      <c r="M37" s="31">
        <f>SUM(E37:H39)</f>
        <v>113632.476</v>
      </c>
    </row>
    <row r="38" spans="1:13" ht="29" x14ac:dyDescent="0.35">
      <c r="A38" s="63"/>
      <c r="B38" s="66"/>
      <c r="C38" s="66"/>
      <c r="D38" s="28" t="s">
        <v>79</v>
      </c>
      <c r="E38" s="31">
        <v>12283.746000000001</v>
      </c>
      <c r="F38" s="31">
        <v>12283.746000000001</v>
      </c>
      <c r="G38" s="31">
        <v>12283.746000000001</v>
      </c>
      <c r="H38" s="31">
        <v>12283.746000000001</v>
      </c>
      <c r="I38" s="32"/>
      <c r="J38" s="56">
        <v>71300</v>
      </c>
      <c r="K38" s="32" t="s">
        <v>16</v>
      </c>
      <c r="L38" s="31">
        <v>49134.984000000004</v>
      </c>
      <c r="M38" s="31"/>
    </row>
    <row r="39" spans="1:13" x14ac:dyDescent="0.35">
      <c r="A39" s="64"/>
      <c r="B39" s="67"/>
      <c r="C39" s="67"/>
      <c r="D39" s="28" t="s">
        <v>80</v>
      </c>
      <c r="E39" s="32"/>
      <c r="F39" s="31">
        <v>12283.746000000001</v>
      </c>
      <c r="G39" s="31">
        <v>7370.2476000000006</v>
      </c>
      <c r="H39" s="31">
        <v>4913.4984000000004</v>
      </c>
      <c r="I39" s="32"/>
      <c r="J39" s="56">
        <v>71600</v>
      </c>
      <c r="K39" s="32" t="s">
        <v>71</v>
      </c>
      <c r="L39" s="31">
        <v>24567.491999999998</v>
      </c>
      <c r="M39" s="31"/>
    </row>
    <row r="40" spans="1:13" x14ac:dyDescent="0.35">
      <c r="A40" s="61" t="s">
        <v>81</v>
      </c>
      <c r="B40" s="61"/>
      <c r="C40" s="61"/>
      <c r="D40" s="61"/>
      <c r="E40" s="61"/>
      <c r="F40" s="61"/>
      <c r="G40" s="61"/>
      <c r="H40" s="61"/>
      <c r="I40" s="61"/>
      <c r="J40" s="61"/>
      <c r="K40" s="61"/>
      <c r="L40" s="61"/>
      <c r="M40" s="25">
        <f>SUM(E37:I39)</f>
        <v>113632.476</v>
      </c>
    </row>
    <row r="41" spans="1:13" x14ac:dyDescent="0.35">
      <c r="A41" s="60" t="s">
        <v>82</v>
      </c>
      <c r="B41" s="60"/>
      <c r="C41" s="60"/>
      <c r="D41" s="60"/>
      <c r="E41" s="60"/>
      <c r="F41" s="60"/>
      <c r="G41" s="60"/>
      <c r="H41" s="60"/>
      <c r="I41" s="60"/>
      <c r="J41" s="60"/>
      <c r="K41" s="60"/>
      <c r="L41" s="60"/>
      <c r="M41" s="60"/>
    </row>
    <row r="42" spans="1:13" x14ac:dyDescent="0.35">
      <c r="A42" s="33" t="s">
        <v>83</v>
      </c>
      <c r="B42" s="32"/>
      <c r="C42" s="32"/>
      <c r="D42" s="32"/>
      <c r="E42" s="31"/>
      <c r="F42" s="31"/>
      <c r="G42" s="31"/>
      <c r="H42" s="31"/>
      <c r="I42" s="32"/>
      <c r="J42" s="56"/>
      <c r="K42" s="32"/>
      <c r="L42" s="32"/>
      <c r="M42" s="25"/>
    </row>
    <row r="43" spans="1:13" x14ac:dyDescent="0.35">
      <c r="A43" s="33" t="s">
        <v>108</v>
      </c>
      <c r="B43" s="32"/>
      <c r="C43" s="32"/>
      <c r="D43" s="32"/>
      <c r="E43" s="31">
        <v>18879.357307692309</v>
      </c>
      <c r="F43" s="31">
        <v>18879.357307692309</v>
      </c>
      <c r="G43" s="31">
        <v>18879.357307692309</v>
      </c>
      <c r="H43" s="31">
        <v>18879.357307692309</v>
      </c>
      <c r="I43" s="32"/>
      <c r="J43" s="56">
        <v>75700</v>
      </c>
      <c r="K43" s="32" t="s">
        <v>110</v>
      </c>
      <c r="L43" s="32"/>
      <c r="M43" s="25">
        <f t="shared" ref="M43:M45" si="6">SUM(E43:H43)</f>
        <v>75517.429230769238</v>
      </c>
    </row>
    <row r="44" spans="1:13" x14ac:dyDescent="0.35">
      <c r="A44" s="33" t="s">
        <v>109</v>
      </c>
      <c r="B44" s="32"/>
      <c r="C44" s="32"/>
      <c r="D44" s="32"/>
      <c r="E44" s="31">
        <f>34023.23/4</f>
        <v>8505.8075000000008</v>
      </c>
      <c r="F44" s="31">
        <f t="shared" ref="F44:H44" si="7">34023.23/4</f>
        <v>8505.8075000000008</v>
      </c>
      <c r="G44" s="31">
        <f t="shared" si="7"/>
        <v>8505.8075000000008</v>
      </c>
      <c r="H44" s="31">
        <f t="shared" si="7"/>
        <v>8505.8075000000008</v>
      </c>
      <c r="I44" s="32"/>
      <c r="J44" s="56">
        <v>74596</v>
      </c>
      <c r="K44" s="32" t="s">
        <v>111</v>
      </c>
      <c r="L44" s="32"/>
      <c r="M44" s="25">
        <f t="shared" si="6"/>
        <v>34023.230000000003</v>
      </c>
    </row>
    <row r="45" spans="1:13" x14ac:dyDescent="0.35">
      <c r="A45" s="33" t="s">
        <v>112</v>
      </c>
      <c r="B45" s="32"/>
      <c r="C45" s="32"/>
      <c r="D45" s="32"/>
      <c r="E45" s="31">
        <f>26354.34/4</f>
        <v>6588.585</v>
      </c>
      <c r="F45" s="31">
        <f t="shared" ref="F45:H45" si="8">26354.34/4</f>
        <v>6588.585</v>
      </c>
      <c r="G45" s="31">
        <f t="shared" si="8"/>
        <v>6588.585</v>
      </c>
      <c r="H45" s="31">
        <f t="shared" si="8"/>
        <v>6588.585</v>
      </c>
      <c r="I45" s="32"/>
      <c r="J45" s="56">
        <v>64399</v>
      </c>
      <c r="K45" s="32" t="s">
        <v>113</v>
      </c>
      <c r="L45" s="32"/>
      <c r="M45" s="25">
        <f t="shared" si="6"/>
        <v>26354.34</v>
      </c>
    </row>
    <row r="46" spans="1:13" x14ac:dyDescent="0.35">
      <c r="A46" s="33" t="s">
        <v>84</v>
      </c>
      <c r="B46" s="32"/>
      <c r="C46" s="32"/>
      <c r="D46" s="32"/>
      <c r="E46" s="31">
        <v>8054.7924999999996</v>
      </c>
      <c r="F46" s="31">
        <v>8054.7924999999996</v>
      </c>
      <c r="G46" s="31">
        <v>8054.7924999999996</v>
      </c>
      <c r="H46" s="31">
        <v>8054.7924999999996</v>
      </c>
      <c r="I46" s="32"/>
      <c r="J46" s="56"/>
      <c r="K46" s="32"/>
      <c r="L46" s="32"/>
      <c r="M46" s="25">
        <f>'[1]resumen PNUD CDR PDT'!H16</f>
        <v>32219.17</v>
      </c>
    </row>
    <row r="47" spans="1:13" x14ac:dyDescent="0.35">
      <c r="A47" s="34"/>
      <c r="B47" s="34"/>
      <c r="C47" s="34"/>
      <c r="D47" s="34"/>
      <c r="E47" s="34"/>
      <c r="F47" s="34"/>
      <c r="G47" s="34"/>
      <c r="H47" s="34"/>
      <c r="I47" s="34"/>
      <c r="J47" s="57"/>
      <c r="K47" s="34"/>
      <c r="L47" s="34"/>
      <c r="M47" s="35"/>
    </row>
    <row r="48" spans="1:13" x14ac:dyDescent="0.35">
      <c r="A48" s="59" t="s">
        <v>85</v>
      </c>
      <c r="B48" s="59"/>
      <c r="C48" s="59"/>
      <c r="D48" s="59"/>
      <c r="E48" s="59"/>
      <c r="F48" s="59"/>
      <c r="G48" s="59"/>
      <c r="H48" s="59"/>
      <c r="I48" s="59"/>
      <c r="J48" s="59"/>
      <c r="K48" s="59"/>
      <c r="L48" s="59"/>
      <c r="M48" s="36">
        <f>SUM(M42:M46,M40,M35,M17,M13,M29,M47)</f>
        <v>943975.78148076939</v>
      </c>
    </row>
    <row r="51" spans="5:5" x14ac:dyDescent="0.35">
      <c r="E51" s="24"/>
    </row>
  </sheetData>
  <mergeCells count="47">
    <mergeCell ref="A25:A28"/>
    <mergeCell ref="B25:B28"/>
    <mergeCell ref="C25:C28"/>
    <mergeCell ref="D25:D28"/>
    <mergeCell ref="A2:M2"/>
    <mergeCell ref="A3:M3"/>
    <mergeCell ref="A4:A12"/>
    <mergeCell ref="B4:B12"/>
    <mergeCell ref="C4:C12"/>
    <mergeCell ref="D4:D12"/>
    <mergeCell ref="E5:E9"/>
    <mergeCell ref="F5:F9"/>
    <mergeCell ref="G5:G9"/>
    <mergeCell ref="H5:H9"/>
    <mergeCell ref="I5:I9"/>
    <mergeCell ref="M5:M9"/>
    <mergeCell ref="A13:L13"/>
    <mergeCell ref="A14:M14"/>
    <mergeCell ref="A15:A16"/>
    <mergeCell ref="B15:B16"/>
    <mergeCell ref="C15:C16"/>
    <mergeCell ref="M15:M16"/>
    <mergeCell ref="A30:M30"/>
    <mergeCell ref="A17:L17"/>
    <mergeCell ref="A18:M18"/>
    <mergeCell ref="A19:A23"/>
    <mergeCell ref="B19:B23"/>
    <mergeCell ref="C19:C23"/>
    <mergeCell ref="D19:D22"/>
    <mergeCell ref="E19:E22"/>
    <mergeCell ref="F19:F22"/>
    <mergeCell ref="G19:G22"/>
    <mergeCell ref="H19:H22"/>
    <mergeCell ref="I19:I22"/>
    <mergeCell ref="K19:K22"/>
    <mergeCell ref="L19:L22"/>
    <mergeCell ref="M19:M25"/>
    <mergeCell ref="A29:L29"/>
    <mergeCell ref="A48:L48"/>
    <mergeCell ref="A31:M31"/>
    <mergeCell ref="A35:L35"/>
    <mergeCell ref="A36:M36"/>
    <mergeCell ref="A37:A39"/>
    <mergeCell ref="B37:B39"/>
    <mergeCell ref="C37:C39"/>
    <mergeCell ref="A40:L40"/>
    <mergeCell ref="A41:M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
  <sheetViews>
    <sheetView zoomScaleNormal="100" workbookViewId="0">
      <pane ySplit="2" topLeftCell="A3" activePane="bottomLeft" state="frozen"/>
      <selection pane="bottomLeft" activeCell="A3" sqref="A3:K3"/>
    </sheetView>
  </sheetViews>
  <sheetFormatPr defaultColWidth="11.453125" defaultRowHeight="14.5" x14ac:dyDescent="0.35"/>
  <cols>
    <col min="1" max="1" width="64.453125" customWidth="1"/>
    <col min="2" max="2" width="56.1796875" customWidth="1"/>
    <col min="3" max="3" width="53.1796875" customWidth="1"/>
    <col min="4" max="4" width="66.81640625" customWidth="1"/>
    <col min="5" max="5" width="12" customWidth="1"/>
    <col min="6" max="6" width="10.81640625" customWidth="1"/>
    <col min="7" max="7" width="12.453125" customWidth="1"/>
    <col min="8" max="8" width="9.453125" customWidth="1"/>
    <col min="9" max="9" width="9.81640625" customWidth="1"/>
    <col min="10" max="10" width="38.81640625" customWidth="1"/>
    <col min="11" max="11" width="13.7265625" customWidth="1"/>
    <col min="12" max="12" width="11.453125" style="11"/>
    <col min="13" max="13" width="22.453125" style="11" bestFit="1" customWidth="1"/>
    <col min="14" max="14" width="11.453125" style="11"/>
  </cols>
  <sheetData>
    <row r="1" spans="1:14" ht="15.5" x14ac:dyDescent="0.35">
      <c r="A1" s="91" t="s">
        <v>0</v>
      </c>
      <c r="B1" s="91" t="s">
        <v>1</v>
      </c>
      <c r="C1" s="91" t="s">
        <v>36</v>
      </c>
      <c r="D1" s="91" t="s">
        <v>2</v>
      </c>
      <c r="E1" s="1">
        <v>2020</v>
      </c>
      <c r="F1" s="91">
        <v>2021</v>
      </c>
      <c r="G1" s="91"/>
      <c r="H1" s="91"/>
      <c r="I1" s="91"/>
      <c r="J1" s="95" t="s">
        <v>3</v>
      </c>
      <c r="K1" s="91" t="s">
        <v>4</v>
      </c>
      <c r="L1"/>
      <c r="M1"/>
      <c r="N1"/>
    </row>
    <row r="2" spans="1:14" ht="15.5" x14ac:dyDescent="0.35">
      <c r="A2" s="91"/>
      <c r="B2" s="91"/>
      <c r="C2" s="91"/>
      <c r="D2" s="91"/>
      <c r="E2" s="1" t="s">
        <v>5</v>
      </c>
      <c r="F2" s="1" t="s">
        <v>6</v>
      </c>
      <c r="G2" s="1" t="s">
        <v>7</v>
      </c>
      <c r="H2" s="1" t="s">
        <v>8</v>
      </c>
      <c r="I2" s="1" t="s">
        <v>5</v>
      </c>
      <c r="J2" s="91"/>
      <c r="K2" s="91"/>
      <c r="L2"/>
      <c r="M2"/>
      <c r="N2"/>
    </row>
    <row r="3" spans="1:14" x14ac:dyDescent="0.35">
      <c r="A3" s="68" t="s">
        <v>10</v>
      </c>
      <c r="B3" s="68"/>
      <c r="C3" s="68"/>
      <c r="D3" s="68"/>
      <c r="E3" s="68"/>
      <c r="F3" s="68"/>
      <c r="G3" s="68"/>
      <c r="H3" s="68"/>
      <c r="I3" s="68"/>
      <c r="J3" s="68"/>
      <c r="K3" s="68"/>
      <c r="L3"/>
      <c r="M3"/>
      <c r="N3"/>
    </row>
    <row r="4" spans="1:14" x14ac:dyDescent="0.35">
      <c r="A4" s="92" t="s">
        <v>11</v>
      </c>
      <c r="B4" s="92"/>
      <c r="C4" s="92"/>
      <c r="D4" s="92"/>
      <c r="E4" s="92"/>
      <c r="F4" s="92"/>
      <c r="G4" s="92"/>
      <c r="H4" s="92"/>
      <c r="I4" s="92"/>
      <c r="J4" s="92"/>
      <c r="K4" s="92"/>
      <c r="L4"/>
      <c r="M4"/>
      <c r="N4"/>
    </row>
    <row r="5" spans="1:14" ht="159.5" x14ac:dyDescent="0.35">
      <c r="A5" s="3" t="s">
        <v>12</v>
      </c>
      <c r="B5" s="3" t="s">
        <v>13</v>
      </c>
      <c r="C5" s="4" t="s">
        <v>14</v>
      </c>
      <c r="D5" s="4" t="s">
        <v>15</v>
      </c>
      <c r="E5" s="22">
        <v>6429.75</v>
      </c>
      <c r="F5" s="22">
        <v>12859.5</v>
      </c>
      <c r="G5" s="22">
        <v>10716.25</v>
      </c>
      <c r="H5" s="22">
        <v>8573</v>
      </c>
      <c r="I5" s="22">
        <v>4286.5</v>
      </c>
      <c r="J5" s="2" t="s">
        <v>16</v>
      </c>
      <c r="K5" s="23">
        <v>42865</v>
      </c>
      <c r="L5"/>
      <c r="M5"/>
      <c r="N5"/>
    </row>
    <row r="6" spans="1:14" x14ac:dyDescent="0.35">
      <c r="A6" s="93" t="s">
        <v>17</v>
      </c>
      <c r="B6" s="93"/>
      <c r="C6" s="93"/>
      <c r="D6" s="93"/>
      <c r="E6" s="93"/>
      <c r="F6" s="93"/>
      <c r="G6" s="93"/>
      <c r="H6" s="93"/>
      <c r="I6" s="93"/>
      <c r="J6" s="93"/>
      <c r="K6" s="93"/>
      <c r="L6"/>
      <c r="M6"/>
      <c r="N6"/>
    </row>
    <row r="7" spans="1:14" ht="145" x14ac:dyDescent="0.35">
      <c r="A7" s="5" t="s">
        <v>18</v>
      </c>
      <c r="B7" s="5" t="s">
        <v>19</v>
      </c>
      <c r="C7" s="4" t="s">
        <v>20</v>
      </c>
      <c r="D7" s="4" t="s">
        <v>21</v>
      </c>
      <c r="E7" s="22">
        <v>11305.05</v>
      </c>
      <c r="F7" s="22">
        <v>22610.1</v>
      </c>
      <c r="G7" s="22">
        <v>18841.75</v>
      </c>
      <c r="H7" s="22">
        <v>15073.400000000001</v>
      </c>
      <c r="I7" s="22">
        <v>7536.7000000000007</v>
      </c>
      <c r="J7" s="6" t="s">
        <v>22</v>
      </c>
      <c r="K7" s="23">
        <v>75367</v>
      </c>
      <c r="L7"/>
      <c r="M7"/>
      <c r="N7"/>
    </row>
    <row r="8" spans="1:14" x14ac:dyDescent="0.35">
      <c r="A8" s="94" t="s">
        <v>23</v>
      </c>
      <c r="B8" s="94"/>
      <c r="C8" s="94"/>
      <c r="D8" s="94"/>
      <c r="E8" s="94"/>
      <c r="F8" s="94"/>
      <c r="G8" s="94"/>
      <c r="H8" s="94"/>
      <c r="I8" s="94"/>
      <c r="J8" s="94"/>
      <c r="K8" s="94"/>
      <c r="L8"/>
      <c r="M8"/>
      <c r="N8"/>
    </row>
    <row r="9" spans="1:14" x14ac:dyDescent="0.35">
      <c r="A9" s="7" t="s">
        <v>24</v>
      </c>
      <c r="B9" s="7"/>
      <c r="C9" s="7"/>
      <c r="D9" s="7"/>
      <c r="E9" s="7"/>
      <c r="F9" s="7"/>
      <c r="G9" s="7"/>
      <c r="H9" s="7"/>
      <c r="I9" s="7"/>
      <c r="J9" s="7"/>
      <c r="K9" s="7"/>
      <c r="L9"/>
      <c r="M9"/>
      <c r="N9"/>
    </row>
    <row r="10" spans="1:14" ht="174" x14ac:dyDescent="0.35">
      <c r="A10" s="3" t="s">
        <v>25</v>
      </c>
      <c r="B10" s="3" t="s">
        <v>26</v>
      </c>
      <c r="C10" s="4" t="s">
        <v>27</v>
      </c>
      <c r="D10" s="4" t="s">
        <v>28</v>
      </c>
      <c r="E10" s="42">
        <v>25504.600000000002</v>
      </c>
      <c r="F10" s="42">
        <v>38256.9</v>
      </c>
      <c r="G10" s="42">
        <v>38256.9</v>
      </c>
      <c r="H10" s="42">
        <v>25504.600000000002</v>
      </c>
      <c r="I10" s="8"/>
      <c r="J10" s="4" t="s">
        <v>29</v>
      </c>
      <c r="K10" s="42">
        <v>127523</v>
      </c>
      <c r="L10"/>
      <c r="M10"/>
      <c r="N10"/>
    </row>
    <row r="11" spans="1:14" ht="87" x14ac:dyDescent="0.35">
      <c r="A11" s="9" t="s">
        <v>30</v>
      </c>
      <c r="B11" s="8"/>
      <c r="C11" s="8"/>
      <c r="D11" s="3" t="s">
        <v>31</v>
      </c>
      <c r="E11" s="42">
        <v>6074.6</v>
      </c>
      <c r="F11" s="42">
        <v>6074.6</v>
      </c>
      <c r="G11" s="42">
        <v>6074.6</v>
      </c>
      <c r="H11" s="42">
        <v>6074.6</v>
      </c>
      <c r="I11" s="42">
        <v>6074.6</v>
      </c>
      <c r="J11" s="4" t="s">
        <v>31</v>
      </c>
      <c r="K11" s="42">
        <v>30373</v>
      </c>
      <c r="L11"/>
      <c r="M11"/>
      <c r="N11"/>
    </row>
    <row r="12" spans="1:14" x14ac:dyDescent="0.35">
      <c r="A12" s="9" t="s">
        <v>32</v>
      </c>
      <c r="B12" s="8" t="s">
        <v>33</v>
      </c>
      <c r="C12" s="8"/>
      <c r="D12" s="3"/>
      <c r="E12" s="8"/>
      <c r="F12" s="8"/>
      <c r="G12" s="8"/>
      <c r="H12" s="8"/>
      <c r="I12" s="8"/>
      <c r="J12" s="4"/>
      <c r="K12" s="24">
        <v>56000</v>
      </c>
      <c r="L12"/>
      <c r="M12"/>
      <c r="N12"/>
    </row>
    <row r="13" spans="1:14" x14ac:dyDescent="0.35">
      <c r="A13" s="8" t="s">
        <v>34</v>
      </c>
      <c r="B13" s="8"/>
      <c r="C13" s="8" t="s">
        <v>35</v>
      </c>
      <c r="D13" s="8"/>
      <c r="E13" s="42">
        <f>SUM(E11,E10,E7,E5)</f>
        <v>49314</v>
      </c>
      <c r="F13" s="42">
        <f>SUM(F11,F10,F7,F5)</f>
        <v>79801.100000000006</v>
      </c>
      <c r="G13" s="42">
        <f>SUM(G11,G10,G7,G5)</f>
        <v>73889.5</v>
      </c>
      <c r="H13" s="42">
        <f>SUM(H11,H10,H7,H5)</f>
        <v>55225.600000000006</v>
      </c>
      <c r="I13" s="42">
        <f t="shared" ref="I13" si="0">SUM(I11,I10,I7,I5)</f>
        <v>17897.800000000003</v>
      </c>
      <c r="J13" s="8"/>
      <c r="K13" s="43">
        <f>SUM(K10,K11,K7,K5)</f>
        <v>276128</v>
      </c>
      <c r="L13"/>
      <c r="M13"/>
      <c r="N13"/>
    </row>
    <row r="14" spans="1:14" x14ac:dyDescent="0.35">
      <c r="L14" s="10"/>
    </row>
    <row r="19" spans="13:13" x14ac:dyDescent="0.35">
      <c r="M19" s="10"/>
    </row>
  </sheetData>
  <mergeCells count="11">
    <mergeCell ref="K1:K2"/>
    <mergeCell ref="A3:K3"/>
    <mergeCell ref="A4:K4"/>
    <mergeCell ref="A6:K6"/>
    <mergeCell ref="A8:K8"/>
    <mergeCell ref="A1:A2"/>
    <mergeCell ref="B1:B2"/>
    <mergeCell ref="C1:C2"/>
    <mergeCell ref="D1:D2"/>
    <mergeCell ref="F1:I1"/>
    <mergeCell ref="J1: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zoomScale="120" zoomScaleNormal="120" workbookViewId="0">
      <selection activeCell="E8" sqref="E8"/>
    </sheetView>
  </sheetViews>
  <sheetFormatPr defaultColWidth="11.453125" defaultRowHeight="14.5" x14ac:dyDescent="0.35"/>
  <cols>
    <col min="3" max="3" width="13.453125" customWidth="1"/>
    <col min="5" max="5" width="14.7265625" bestFit="1" customWidth="1"/>
  </cols>
  <sheetData>
    <row r="1" spans="1:9" ht="36" x14ac:dyDescent="0.35">
      <c r="A1" s="96" t="s">
        <v>86</v>
      </c>
      <c r="B1" s="96" t="s">
        <v>87</v>
      </c>
      <c r="C1" s="37" t="s">
        <v>88</v>
      </c>
      <c r="D1" s="37" t="s">
        <v>99</v>
      </c>
      <c r="E1" s="37" t="s">
        <v>100</v>
      </c>
      <c r="F1" s="37" t="s">
        <v>101</v>
      </c>
      <c r="G1" s="37" t="s">
        <v>91</v>
      </c>
    </row>
    <row r="2" spans="1:9" ht="15" thickBot="1" x14ac:dyDescent="0.4">
      <c r="A2" s="97"/>
      <c r="B2" s="97"/>
      <c r="C2" s="38" t="s">
        <v>89</v>
      </c>
      <c r="D2" s="38" t="s">
        <v>90</v>
      </c>
      <c r="E2" s="38" t="s">
        <v>90</v>
      </c>
      <c r="F2" s="38" t="s">
        <v>89</v>
      </c>
      <c r="G2" s="38" t="s">
        <v>89</v>
      </c>
    </row>
    <row r="3" spans="1:9" ht="15" thickBot="1" x14ac:dyDescent="0.4">
      <c r="A3" s="96" t="s">
        <v>33</v>
      </c>
      <c r="B3" s="39" t="s">
        <v>92</v>
      </c>
      <c r="C3" s="44">
        <v>248000</v>
      </c>
      <c r="D3" s="44">
        <v>129768</v>
      </c>
      <c r="E3" s="44">
        <v>118232</v>
      </c>
      <c r="F3" s="44">
        <v>17734.8</v>
      </c>
      <c r="G3" s="44">
        <v>100497.2</v>
      </c>
    </row>
    <row r="4" spans="1:9" ht="15" thickBot="1" x14ac:dyDescent="0.4">
      <c r="A4" s="98"/>
      <c r="B4" s="39" t="s">
        <v>93</v>
      </c>
      <c r="C4" s="44">
        <v>552000</v>
      </c>
      <c r="D4" s="44">
        <v>394104</v>
      </c>
      <c r="E4" s="44">
        <v>157896</v>
      </c>
      <c r="F4" s="44">
        <v>31579.200000000004</v>
      </c>
      <c r="G4" s="44">
        <v>126316.80000000003</v>
      </c>
    </row>
    <row r="5" spans="1:9" ht="15" thickBot="1" x14ac:dyDescent="0.4">
      <c r="A5" s="97"/>
      <c r="B5" s="40" t="s">
        <v>94</v>
      </c>
      <c r="C5" s="45">
        <v>800000</v>
      </c>
      <c r="D5" s="45">
        <v>523872</v>
      </c>
      <c r="E5" s="45">
        <v>276128</v>
      </c>
      <c r="F5" s="45">
        <v>49314</v>
      </c>
      <c r="G5" s="45">
        <v>226814.00000000003</v>
      </c>
    </row>
    <row r="6" spans="1:9" ht="15" thickBot="1" x14ac:dyDescent="0.4">
      <c r="A6" s="96" t="s">
        <v>97</v>
      </c>
      <c r="B6" s="39" t="s">
        <v>93</v>
      </c>
      <c r="C6" s="44">
        <v>2005443.82</v>
      </c>
      <c r="D6" s="44">
        <v>1409145.48</v>
      </c>
      <c r="E6" s="44">
        <v>596298.34000000008</v>
      </c>
      <c r="F6" s="44">
        <v>150080.91800000001</v>
      </c>
      <c r="G6" s="44">
        <v>446217.53200000006</v>
      </c>
      <c r="I6" s="24"/>
    </row>
    <row r="7" spans="1:9" ht="15" thickBot="1" x14ac:dyDescent="0.4">
      <c r="A7" s="98"/>
      <c r="B7" s="39" t="s">
        <v>95</v>
      </c>
      <c r="C7" s="44">
        <v>1194555.76</v>
      </c>
      <c r="D7" s="44">
        <v>846877.78999999992</v>
      </c>
      <c r="E7" s="44">
        <v>347677.97000000009</v>
      </c>
      <c r="F7" s="44">
        <v>73376.040050000011</v>
      </c>
      <c r="G7" s="44">
        <v>274301.54620000004</v>
      </c>
    </row>
    <row r="8" spans="1:9" ht="15" thickBot="1" x14ac:dyDescent="0.4">
      <c r="A8" s="97"/>
      <c r="B8" s="40" t="s">
        <v>98</v>
      </c>
      <c r="C8" s="45">
        <v>3199999.58</v>
      </c>
      <c r="D8" s="45">
        <v>2256023.27</v>
      </c>
      <c r="E8" s="45">
        <v>943976.12624999997</v>
      </c>
      <c r="F8" s="45">
        <v>223456.95805000002</v>
      </c>
      <c r="G8" s="45">
        <v>720519.07820000011</v>
      </c>
      <c r="H8" s="24"/>
    </row>
    <row r="9" spans="1:9" ht="15" thickBot="1" x14ac:dyDescent="0.4">
      <c r="A9" s="99" t="s">
        <v>96</v>
      </c>
      <c r="B9" s="100"/>
      <c r="C9" s="46">
        <v>3999999.58</v>
      </c>
      <c r="D9" s="46">
        <v>2779895.27</v>
      </c>
      <c r="E9" s="46">
        <v>1220104.12625</v>
      </c>
      <c r="F9" s="46">
        <v>272770.95805000002</v>
      </c>
      <c r="G9" s="46">
        <v>947333.07820000011</v>
      </c>
    </row>
    <row r="10" spans="1:9" ht="15" thickBot="1" x14ac:dyDescent="0.4">
      <c r="A10" s="101"/>
      <c r="B10" s="102"/>
      <c r="C10" s="41"/>
      <c r="D10" s="41">
        <v>0.69</v>
      </c>
      <c r="E10" s="41">
        <v>0.31</v>
      </c>
      <c r="F10" s="41">
        <v>7.0000000000000007E-2</v>
      </c>
      <c r="G10" s="41">
        <v>0.24</v>
      </c>
    </row>
  </sheetData>
  <mergeCells count="5">
    <mergeCell ref="A1:A2"/>
    <mergeCell ref="B1:B2"/>
    <mergeCell ref="A3:A5"/>
    <mergeCell ref="A6:A8"/>
    <mergeCell ref="A9:B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AWP PNUD PN ONU REDD</vt:lpstr>
      <vt:lpstr>AWP FAO PN ONU REDD</vt:lpstr>
      <vt:lpstr>Tabla resumen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Soto</dc:creator>
  <cp:lastModifiedBy>Marco Chiu</cp:lastModifiedBy>
  <dcterms:created xsi:type="dcterms:W3CDTF">2020-11-09T21:09:02Z</dcterms:created>
  <dcterms:modified xsi:type="dcterms:W3CDTF">2020-11-18T19:48:07Z</dcterms:modified>
</cp:coreProperties>
</file>