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https://undp-my.sharepoint.com/personal/marco_chiu_undp_org/Documents/UN/Paises/Perú/ONU-REDD/Programa Nacional ONU-REDD Peru/Reuniones Junta del PN/Junta 4 Dic 18 2019 Virtual/"/>
    </mc:Choice>
  </mc:AlternateContent>
  <xr:revisionPtr revIDLastSave="0" documentId="8_{86E28256-D3EC-4938-B04E-66031538FB5D}" xr6:coauthVersionLast="45" xr6:coauthVersionMax="45" xr10:uidLastSave="{00000000-0000-0000-0000-000000000000}"/>
  <bookViews>
    <workbookView xWindow="-120" yWindow="-120" windowWidth="29040" windowHeight="15840" xr2:uid="{A295C247-692A-49CF-945F-FFE83FC2099D}"/>
  </bookViews>
  <sheets>
    <sheet name="POA2" sheetId="1" r:id="rId1"/>
  </sheets>
  <externalReferences>
    <externalReference r:id="rId2"/>
    <externalReference r:id="rId3"/>
  </externalReferences>
  <definedNames>
    <definedName name="__xlnm._FilterDatabase_1" localSheetId="0">#REF!</definedName>
    <definedName name="__xlnm._FilterDatabase_1">#REF!</definedName>
    <definedName name="__xlnm._FilterDatabase_1_1" localSheetId="0">#REF!</definedName>
    <definedName name="__xlnm._FilterDatabase_1_1">#REF!</definedName>
    <definedName name="_xlnm._FilterDatabase" localSheetId="0" hidden="1">'POA2'!$A$1:$V$55</definedName>
    <definedName name="_xlnm.Print_Area" localSheetId="0">'POA2'!$A$1:$V$134</definedName>
    <definedName name="_xlnm.Print_Titles" localSheetId="0">'POA2'!$1:$1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31" i="1" l="1"/>
  <c r="U130" i="1"/>
  <c r="T130" i="1"/>
  <c r="V130" i="1" s="1"/>
  <c r="S130" i="1"/>
  <c r="U129" i="1"/>
  <c r="T129" i="1"/>
  <c r="S129" i="1"/>
  <c r="S128" i="1"/>
  <c r="L128" i="1"/>
  <c r="U128" i="1" s="1"/>
  <c r="K128" i="1"/>
  <c r="T128" i="1" s="1"/>
  <c r="V128" i="1" s="1"/>
  <c r="R127" i="1"/>
  <c r="Q127" i="1"/>
  <c r="P127" i="1"/>
  <c r="S127" i="1" s="1"/>
  <c r="V127" i="1" s="1"/>
  <c r="R126" i="1"/>
  <c r="Q126" i="1"/>
  <c r="P126" i="1"/>
  <c r="O126" i="1"/>
  <c r="U126" i="1" s="1"/>
  <c r="L126" i="1"/>
  <c r="K126" i="1"/>
  <c r="T126" i="1" s="1"/>
  <c r="J126" i="1"/>
  <c r="S126" i="1" s="1"/>
  <c r="V126" i="1" s="1"/>
  <c r="S125" i="1"/>
  <c r="L125" i="1"/>
  <c r="U125" i="1" s="1"/>
  <c r="K125" i="1"/>
  <c r="T125" i="1" s="1"/>
  <c r="U124" i="1"/>
  <c r="T124" i="1"/>
  <c r="V124" i="1" s="1"/>
  <c r="S124" i="1"/>
  <c r="L124" i="1"/>
  <c r="K124" i="1"/>
  <c r="U123" i="1"/>
  <c r="S123" i="1"/>
  <c r="K123" i="1"/>
  <c r="T123" i="1" s="1"/>
  <c r="V123" i="1" s="1"/>
  <c r="U122" i="1"/>
  <c r="T122" i="1"/>
  <c r="S122" i="1"/>
  <c r="L122" i="1"/>
  <c r="K122" i="1"/>
  <c r="J122" i="1"/>
  <c r="S121" i="1"/>
  <c r="L121" i="1"/>
  <c r="U121" i="1" s="1"/>
  <c r="K121" i="1"/>
  <c r="T121" i="1" s="1"/>
  <c r="J121" i="1"/>
  <c r="L120" i="1"/>
  <c r="U120" i="1" s="1"/>
  <c r="K120" i="1"/>
  <c r="J120" i="1"/>
  <c r="S120" i="1" s="1"/>
  <c r="U119" i="1"/>
  <c r="R119" i="1"/>
  <c r="Q119" i="1"/>
  <c r="P119" i="1"/>
  <c r="M119" i="1"/>
  <c r="M131" i="1" s="1"/>
  <c r="L119" i="1"/>
  <c r="K119" i="1"/>
  <c r="T119" i="1" s="1"/>
  <c r="J119" i="1"/>
  <c r="S119" i="1" s="1"/>
  <c r="U118" i="1"/>
  <c r="T118" i="1"/>
  <c r="L118" i="1"/>
  <c r="K118" i="1"/>
  <c r="J118" i="1"/>
  <c r="S118" i="1" s="1"/>
  <c r="V118" i="1" s="1"/>
  <c r="T117" i="1"/>
  <c r="S117" i="1"/>
  <c r="L117" i="1"/>
  <c r="L131" i="1" s="1"/>
  <c r="K117" i="1"/>
  <c r="J117" i="1"/>
  <c r="O112" i="1"/>
  <c r="O113" i="1" s="1"/>
  <c r="N112" i="1"/>
  <c r="M112" i="1"/>
  <c r="M113" i="1" s="1"/>
  <c r="L112" i="1"/>
  <c r="L113" i="1" s="1"/>
  <c r="K112" i="1"/>
  <c r="K113" i="1" s="1"/>
  <c r="J112" i="1"/>
  <c r="J113" i="1" s="1"/>
  <c r="U111" i="1"/>
  <c r="T111" i="1"/>
  <c r="P111" i="1"/>
  <c r="S111" i="1" s="1"/>
  <c r="V111" i="1" s="1"/>
  <c r="U110" i="1"/>
  <c r="T110" i="1"/>
  <c r="S110" i="1"/>
  <c r="U109" i="1"/>
  <c r="T109" i="1"/>
  <c r="R109" i="1"/>
  <c r="P109" i="1"/>
  <c r="S109" i="1" s="1"/>
  <c r="V109" i="1" s="1"/>
  <c r="U108" i="1"/>
  <c r="S108" i="1"/>
  <c r="R108" i="1"/>
  <c r="Q108" i="1"/>
  <c r="Q112" i="1" s="1"/>
  <c r="Q113" i="1" s="1"/>
  <c r="P108" i="1"/>
  <c r="T107" i="1"/>
  <c r="R107" i="1"/>
  <c r="P107" i="1"/>
  <c r="S107" i="1" s="1"/>
  <c r="V106" i="1"/>
  <c r="U106" i="1"/>
  <c r="T106" i="1"/>
  <c r="S106" i="1"/>
  <c r="U105" i="1"/>
  <c r="T105" i="1"/>
  <c r="P105" i="1"/>
  <c r="S105" i="1" s="1"/>
  <c r="U104" i="1"/>
  <c r="T104" i="1"/>
  <c r="S104" i="1"/>
  <c r="U103" i="1"/>
  <c r="T103" i="1"/>
  <c r="Q103" i="1"/>
  <c r="P103" i="1"/>
  <c r="M98" i="1"/>
  <c r="K98" i="1"/>
  <c r="O97" i="1"/>
  <c r="O98" i="1" s="1"/>
  <c r="N97" i="1"/>
  <c r="N98" i="1" s="1"/>
  <c r="M97" i="1"/>
  <c r="L97" i="1"/>
  <c r="L98" i="1" s="1"/>
  <c r="K97" i="1"/>
  <c r="J97" i="1"/>
  <c r="J98" i="1" s="1"/>
  <c r="U96" i="1"/>
  <c r="T96" i="1"/>
  <c r="S96" i="1"/>
  <c r="U95" i="1"/>
  <c r="T95" i="1"/>
  <c r="S95" i="1"/>
  <c r="U94" i="1"/>
  <c r="T94" i="1"/>
  <c r="S94" i="1"/>
  <c r="V94" i="1" s="1"/>
  <c r="U93" i="1"/>
  <c r="T93" i="1"/>
  <c r="S93" i="1"/>
  <c r="U92" i="1"/>
  <c r="T92" i="1"/>
  <c r="S92" i="1"/>
  <c r="U91" i="1"/>
  <c r="T91" i="1"/>
  <c r="S91" i="1"/>
  <c r="U90" i="1"/>
  <c r="T90" i="1"/>
  <c r="S90" i="1"/>
  <c r="U89" i="1"/>
  <c r="T89" i="1"/>
  <c r="P89" i="1"/>
  <c r="S89" i="1" s="1"/>
  <c r="V89" i="1" s="1"/>
  <c r="U88" i="1"/>
  <c r="T88" i="1"/>
  <c r="S88" i="1"/>
  <c r="U87" i="1"/>
  <c r="T87" i="1"/>
  <c r="V87" i="1" s="1"/>
  <c r="S87" i="1"/>
  <c r="T86" i="1"/>
  <c r="S86" i="1"/>
  <c r="R86" i="1"/>
  <c r="U86" i="1" s="1"/>
  <c r="U85" i="1"/>
  <c r="S85" i="1"/>
  <c r="Q85" i="1"/>
  <c r="T85" i="1" s="1"/>
  <c r="U84" i="1"/>
  <c r="S84" i="1"/>
  <c r="Q84" i="1"/>
  <c r="T84" i="1" s="1"/>
  <c r="V84" i="1" s="1"/>
  <c r="U83" i="1"/>
  <c r="T83" i="1"/>
  <c r="S83" i="1"/>
  <c r="Q83" i="1"/>
  <c r="T82" i="1"/>
  <c r="S82" i="1"/>
  <c r="R82" i="1"/>
  <c r="U82" i="1" s="1"/>
  <c r="U81" i="1"/>
  <c r="V81" i="1" s="1"/>
  <c r="T81" i="1"/>
  <c r="S81" i="1"/>
  <c r="U80" i="1"/>
  <c r="T80" i="1"/>
  <c r="S80" i="1"/>
  <c r="R80" i="1"/>
  <c r="U79" i="1"/>
  <c r="T79" i="1"/>
  <c r="S79" i="1"/>
  <c r="V79" i="1" s="1"/>
  <c r="T78" i="1"/>
  <c r="S78" i="1"/>
  <c r="R78" i="1"/>
  <c r="R72" i="1"/>
  <c r="Q72" i="1"/>
  <c r="P72" i="1"/>
  <c r="O72" i="1"/>
  <c r="N72" i="1"/>
  <c r="M72" i="1"/>
  <c r="L72" i="1"/>
  <c r="K72" i="1"/>
  <c r="J72" i="1"/>
  <c r="U71" i="1"/>
  <c r="T71" i="1"/>
  <c r="S71" i="1"/>
  <c r="U70" i="1"/>
  <c r="V70" i="1" s="1"/>
  <c r="T70" i="1"/>
  <c r="S70" i="1"/>
  <c r="U69" i="1"/>
  <c r="T69" i="1"/>
  <c r="S69" i="1"/>
  <c r="V69" i="1" s="1"/>
  <c r="U68" i="1"/>
  <c r="V68" i="1" s="1"/>
  <c r="T68" i="1"/>
  <c r="S68" i="1"/>
  <c r="U67" i="1"/>
  <c r="T67" i="1"/>
  <c r="S67" i="1"/>
  <c r="U66" i="1"/>
  <c r="T66" i="1"/>
  <c r="S66" i="1"/>
  <c r="U65" i="1"/>
  <c r="T65" i="1"/>
  <c r="T72" i="1" s="1"/>
  <c r="S65" i="1"/>
  <c r="R64" i="1"/>
  <c r="Q64" i="1"/>
  <c r="P64" i="1"/>
  <c r="O64" i="1"/>
  <c r="N64" i="1"/>
  <c r="M64" i="1"/>
  <c r="L64" i="1"/>
  <c r="K64" i="1"/>
  <c r="J64" i="1"/>
  <c r="U63" i="1"/>
  <c r="T63" i="1"/>
  <c r="S63" i="1"/>
  <c r="V63" i="1" s="1"/>
  <c r="V62" i="1"/>
  <c r="U62" i="1"/>
  <c r="T62" i="1"/>
  <c r="S62" i="1"/>
  <c r="U61" i="1"/>
  <c r="T61" i="1"/>
  <c r="S61" i="1"/>
  <c r="V61" i="1" s="1"/>
  <c r="V60" i="1"/>
  <c r="U60" i="1"/>
  <c r="T60" i="1"/>
  <c r="S60" i="1"/>
  <c r="U59" i="1"/>
  <c r="T59" i="1"/>
  <c r="S59" i="1"/>
  <c r="V59" i="1" s="1"/>
  <c r="V58" i="1"/>
  <c r="U58" i="1"/>
  <c r="T58" i="1"/>
  <c r="S58" i="1"/>
  <c r="U57" i="1"/>
  <c r="U64" i="1" s="1"/>
  <c r="T57" i="1"/>
  <c r="T64" i="1" s="1"/>
  <c r="S57" i="1"/>
  <c r="S64" i="1" s="1"/>
  <c r="R55" i="1"/>
  <c r="Q55" i="1"/>
  <c r="P55" i="1"/>
  <c r="O55" i="1"/>
  <c r="N55" i="1"/>
  <c r="M55" i="1"/>
  <c r="U54" i="1"/>
  <c r="T54" i="1"/>
  <c r="S54" i="1"/>
  <c r="L54" i="1"/>
  <c r="K54" i="1"/>
  <c r="S53" i="1"/>
  <c r="L53" i="1"/>
  <c r="U53" i="1" s="1"/>
  <c r="K53" i="1"/>
  <c r="T53" i="1" s="1"/>
  <c r="S52" i="1"/>
  <c r="L52" i="1"/>
  <c r="U52" i="1" s="1"/>
  <c r="K52" i="1"/>
  <c r="T52" i="1" s="1"/>
  <c r="S51" i="1"/>
  <c r="L51" i="1"/>
  <c r="U51" i="1" s="1"/>
  <c r="K51" i="1"/>
  <c r="T51" i="1" s="1"/>
  <c r="U50" i="1"/>
  <c r="T50" i="1"/>
  <c r="S50" i="1"/>
  <c r="V50" i="1" s="1"/>
  <c r="U49" i="1"/>
  <c r="S49" i="1"/>
  <c r="L49" i="1"/>
  <c r="K49" i="1"/>
  <c r="T49" i="1" s="1"/>
  <c r="U48" i="1"/>
  <c r="V48" i="1" s="1"/>
  <c r="T48" i="1"/>
  <c r="S48" i="1"/>
  <c r="S47" i="1"/>
  <c r="L47" i="1"/>
  <c r="U47" i="1" s="1"/>
  <c r="K47" i="1"/>
  <c r="T47" i="1" s="1"/>
  <c r="S46" i="1"/>
  <c r="L46" i="1"/>
  <c r="U46" i="1" s="1"/>
  <c r="K46" i="1"/>
  <c r="T46" i="1" s="1"/>
  <c r="U45" i="1"/>
  <c r="L45" i="1"/>
  <c r="K45" i="1"/>
  <c r="J45" i="1"/>
  <c r="S45" i="1" s="1"/>
  <c r="R40" i="1"/>
  <c r="Q40" i="1"/>
  <c r="P40" i="1"/>
  <c r="O40" i="1"/>
  <c r="N40" i="1"/>
  <c r="M40" i="1"/>
  <c r="S39" i="1"/>
  <c r="L39" i="1"/>
  <c r="U39" i="1" s="1"/>
  <c r="K39" i="1"/>
  <c r="T39" i="1" s="1"/>
  <c r="U38" i="1"/>
  <c r="T38" i="1"/>
  <c r="L38" i="1"/>
  <c r="K38" i="1"/>
  <c r="J38" i="1"/>
  <c r="S38" i="1" s="1"/>
  <c r="T37" i="1"/>
  <c r="L37" i="1"/>
  <c r="U37" i="1" s="1"/>
  <c r="K37" i="1"/>
  <c r="J37" i="1"/>
  <c r="S37" i="1" s="1"/>
  <c r="V37" i="1" s="1"/>
  <c r="S36" i="1"/>
  <c r="L36" i="1"/>
  <c r="U36" i="1" s="1"/>
  <c r="K36" i="1"/>
  <c r="T36" i="1" s="1"/>
  <c r="J36" i="1"/>
  <c r="U35" i="1"/>
  <c r="T35" i="1"/>
  <c r="S35" i="1"/>
  <c r="T34" i="1"/>
  <c r="S34" i="1"/>
  <c r="L34" i="1"/>
  <c r="U34" i="1" s="1"/>
  <c r="V34" i="1" s="1"/>
  <c r="U33" i="1"/>
  <c r="T33" i="1"/>
  <c r="S33" i="1"/>
  <c r="V33" i="1" s="1"/>
  <c r="U32" i="1"/>
  <c r="T32" i="1"/>
  <c r="S32" i="1"/>
  <c r="V32" i="1" s="1"/>
  <c r="U31" i="1"/>
  <c r="T31" i="1"/>
  <c r="S31" i="1"/>
  <c r="V31" i="1" s="1"/>
  <c r="L30" i="1"/>
  <c r="U30" i="1" s="1"/>
  <c r="K30" i="1"/>
  <c r="T30" i="1" s="1"/>
  <c r="J30" i="1"/>
  <c r="S30" i="1" s="1"/>
  <c r="V30" i="1" s="1"/>
  <c r="U29" i="1"/>
  <c r="L29" i="1"/>
  <c r="K29" i="1"/>
  <c r="T29" i="1" s="1"/>
  <c r="J29" i="1"/>
  <c r="S29" i="1" s="1"/>
  <c r="T28" i="1"/>
  <c r="L28" i="1"/>
  <c r="K28" i="1"/>
  <c r="J28" i="1"/>
  <c r="R27" i="1"/>
  <c r="Q27" i="1"/>
  <c r="P27" i="1"/>
  <c r="O27" i="1"/>
  <c r="O41" i="1" s="1"/>
  <c r="N27" i="1"/>
  <c r="M27" i="1"/>
  <c r="J27" i="1"/>
  <c r="T26" i="1"/>
  <c r="S26" i="1"/>
  <c r="L26" i="1"/>
  <c r="U26" i="1" s="1"/>
  <c r="K26" i="1"/>
  <c r="S25" i="1"/>
  <c r="L25" i="1"/>
  <c r="U25" i="1" s="1"/>
  <c r="K25" i="1"/>
  <c r="T25" i="1" s="1"/>
  <c r="T24" i="1"/>
  <c r="S24" i="1"/>
  <c r="L24" i="1"/>
  <c r="U24" i="1" s="1"/>
  <c r="K24" i="1"/>
  <c r="U23" i="1"/>
  <c r="T23" i="1"/>
  <c r="S23" i="1"/>
  <c r="V23" i="1" s="1"/>
  <c r="U22" i="1"/>
  <c r="T22" i="1"/>
  <c r="S22" i="1"/>
  <c r="T21" i="1"/>
  <c r="S21" i="1"/>
  <c r="L21" i="1"/>
  <c r="U21" i="1" s="1"/>
  <c r="U20" i="1"/>
  <c r="S20" i="1"/>
  <c r="L20" i="1"/>
  <c r="K20" i="1"/>
  <c r="T20" i="1" s="1"/>
  <c r="U19" i="1"/>
  <c r="S19" i="1"/>
  <c r="L19" i="1"/>
  <c r="K19" i="1"/>
  <c r="T19" i="1" s="1"/>
  <c r="S18" i="1"/>
  <c r="L18" i="1"/>
  <c r="U18" i="1" s="1"/>
  <c r="K18" i="1"/>
  <c r="T18" i="1" s="1"/>
  <c r="U17" i="1"/>
  <c r="S17" i="1"/>
  <c r="L17" i="1"/>
  <c r="K17" i="1"/>
  <c r="T17" i="1" s="1"/>
  <c r="R16" i="1"/>
  <c r="Q16" i="1"/>
  <c r="P16" i="1"/>
  <c r="O16" i="1"/>
  <c r="N16" i="1"/>
  <c r="M16" i="1"/>
  <c r="T15" i="1"/>
  <c r="L15" i="1"/>
  <c r="U15" i="1" s="1"/>
  <c r="K15" i="1"/>
  <c r="J15" i="1"/>
  <c r="S15" i="1" s="1"/>
  <c r="U14" i="1"/>
  <c r="T14" i="1"/>
  <c r="S14" i="1"/>
  <c r="U13" i="1"/>
  <c r="L13" i="1"/>
  <c r="K13" i="1"/>
  <c r="T13" i="1" s="1"/>
  <c r="J13" i="1"/>
  <c r="S13" i="1" s="1"/>
  <c r="S12" i="1"/>
  <c r="L12" i="1"/>
  <c r="U12" i="1" s="1"/>
  <c r="K12" i="1"/>
  <c r="T12" i="1" s="1"/>
  <c r="J12" i="1"/>
  <c r="L11" i="1"/>
  <c r="U11" i="1" s="1"/>
  <c r="K11" i="1"/>
  <c r="T11" i="1" s="1"/>
  <c r="J11" i="1"/>
  <c r="S11" i="1" s="1"/>
  <c r="T10" i="1"/>
  <c r="L10" i="1"/>
  <c r="U10" i="1" s="1"/>
  <c r="K10" i="1"/>
  <c r="J10" i="1"/>
  <c r="S10" i="1" s="1"/>
  <c r="L9" i="1"/>
  <c r="U9" i="1" s="1"/>
  <c r="K9" i="1"/>
  <c r="T9" i="1" s="1"/>
  <c r="J9" i="1"/>
  <c r="S9" i="1" s="1"/>
  <c r="L8" i="1"/>
  <c r="U8" i="1" s="1"/>
  <c r="K8" i="1"/>
  <c r="T8" i="1" s="1"/>
  <c r="J8" i="1"/>
  <c r="S8" i="1" s="1"/>
  <c r="L7" i="1"/>
  <c r="U7" i="1" s="1"/>
  <c r="K7" i="1"/>
  <c r="T7" i="1" s="1"/>
  <c r="J7" i="1"/>
  <c r="S7" i="1" s="1"/>
  <c r="T6" i="1"/>
  <c r="L6" i="1"/>
  <c r="K6" i="1"/>
  <c r="J6" i="1"/>
  <c r="V13" i="1" l="1"/>
  <c r="V26" i="1"/>
  <c r="J16" i="1"/>
  <c r="V10" i="1"/>
  <c r="K40" i="1"/>
  <c r="V38" i="1"/>
  <c r="M41" i="1"/>
  <c r="L55" i="1"/>
  <c r="N73" i="1"/>
  <c r="V83" i="1"/>
  <c r="V93" i="1"/>
  <c r="R131" i="1"/>
  <c r="V122" i="1"/>
  <c r="V20" i="1"/>
  <c r="K16" i="1"/>
  <c r="V21" i="1"/>
  <c r="V25" i="1"/>
  <c r="L40" i="1"/>
  <c r="U72" i="1"/>
  <c r="V71" i="1"/>
  <c r="V88" i="1"/>
  <c r="V96" i="1"/>
  <c r="V110" i="1"/>
  <c r="V129" i="1"/>
  <c r="L16" i="1"/>
  <c r="L27" i="1"/>
  <c r="N41" i="1"/>
  <c r="V35" i="1"/>
  <c r="V51" i="1"/>
  <c r="J55" i="1"/>
  <c r="P73" i="1"/>
  <c r="V91" i="1"/>
  <c r="P97" i="1"/>
  <c r="P98" i="1" s="1"/>
  <c r="V104" i="1"/>
  <c r="S131" i="1"/>
  <c r="V119" i="1"/>
  <c r="V121" i="1"/>
  <c r="V29" i="1"/>
  <c r="V53" i="1"/>
  <c r="V86" i="1"/>
  <c r="T16" i="1"/>
  <c r="U27" i="1"/>
  <c r="V57" i="1"/>
  <c r="V64" i="1" s="1"/>
  <c r="Q73" i="1"/>
  <c r="V66" i="1"/>
  <c r="J73" i="1"/>
  <c r="R73" i="1"/>
  <c r="K131" i="1"/>
  <c r="V125" i="1"/>
  <c r="S27" i="1"/>
  <c r="U6" i="1"/>
  <c r="V14" i="1"/>
  <c r="V22" i="1"/>
  <c r="P41" i="1"/>
  <c r="Q41" i="1"/>
  <c r="V7" i="1"/>
  <c r="V39" i="1"/>
  <c r="R41" i="1"/>
  <c r="O73" i="1"/>
  <c r="V67" i="1"/>
  <c r="V92" i="1"/>
  <c r="P112" i="1"/>
  <c r="P113" i="1" s="1"/>
  <c r="V105" i="1"/>
  <c r="R112" i="1"/>
  <c r="R113" i="1" s="1"/>
  <c r="L73" i="1"/>
  <c r="R97" i="1"/>
  <c r="R98" i="1" s="1"/>
  <c r="V80" i="1"/>
  <c r="V95" i="1"/>
  <c r="P131" i="1"/>
  <c r="V15" i="1"/>
  <c r="J40" i="1"/>
  <c r="J41" i="1" s="1"/>
  <c r="J132" i="1" s="1"/>
  <c r="V36" i="1"/>
  <c r="K55" i="1"/>
  <c r="K73" i="1" s="1"/>
  <c r="V54" i="1"/>
  <c r="V65" i="1"/>
  <c r="M73" i="1"/>
  <c r="M132" i="1" s="1"/>
  <c r="S97" i="1"/>
  <c r="S98" i="1" s="1"/>
  <c r="Q97" i="1"/>
  <c r="Q98" i="1" s="1"/>
  <c r="Q132" i="1" s="1"/>
  <c r="V90" i="1"/>
  <c r="S103" i="1"/>
  <c r="S112" i="1" s="1"/>
  <c r="S113" i="1" s="1"/>
  <c r="J131" i="1"/>
  <c r="Q131" i="1"/>
  <c r="U16" i="1"/>
  <c r="V46" i="1"/>
  <c r="V12" i="1"/>
  <c r="S55" i="1"/>
  <c r="V82" i="1"/>
  <c r="V9" i="1"/>
  <c r="V11" i="1"/>
  <c r="V18" i="1"/>
  <c r="V47" i="1"/>
  <c r="V72" i="1"/>
  <c r="V85" i="1"/>
  <c r="V52" i="1"/>
  <c r="T97" i="1"/>
  <c r="T98" i="1" s="1"/>
  <c r="N132" i="1"/>
  <c r="R132" i="1"/>
  <c r="V24" i="1"/>
  <c r="P132" i="1"/>
  <c r="V8" i="1"/>
  <c r="V17" i="1"/>
  <c r="T27" i="1"/>
  <c r="U55" i="1"/>
  <c r="U73" i="1" s="1"/>
  <c r="V19" i="1"/>
  <c r="T40" i="1"/>
  <c r="V49" i="1"/>
  <c r="S28" i="1"/>
  <c r="T45" i="1"/>
  <c r="T55" i="1" s="1"/>
  <c r="T73" i="1" s="1"/>
  <c r="S72" i="1"/>
  <c r="K27" i="1"/>
  <c r="K41" i="1" s="1"/>
  <c r="K132" i="1" s="1"/>
  <c r="O131" i="1"/>
  <c r="O132" i="1" s="1"/>
  <c r="U28" i="1"/>
  <c r="U40" i="1" s="1"/>
  <c r="S6" i="1"/>
  <c r="U78" i="1"/>
  <c r="V103" i="1"/>
  <c r="T108" i="1"/>
  <c r="V108" i="1" s="1"/>
  <c r="U117" i="1"/>
  <c r="T120" i="1"/>
  <c r="V120" i="1" s="1"/>
  <c r="U107" i="1"/>
  <c r="U112" i="1" s="1"/>
  <c r="U113" i="1" s="1"/>
  <c r="J139" i="1" l="1"/>
  <c r="M133" i="1"/>
  <c r="M134" i="1" s="1"/>
  <c r="J140" i="1"/>
  <c r="V107" i="1"/>
  <c r="J133" i="1"/>
  <c r="J134" i="1" s="1"/>
  <c r="T41" i="1"/>
  <c r="L41" i="1"/>
  <c r="L132" i="1" s="1"/>
  <c r="L133" i="1" s="1"/>
  <c r="L134" i="1" s="1"/>
  <c r="T112" i="1"/>
  <c r="T113" i="1" s="1"/>
  <c r="K133" i="1"/>
  <c r="K134" i="1" s="1"/>
  <c r="S40" i="1"/>
  <c r="S41" i="1" s="1"/>
  <c r="V28" i="1"/>
  <c r="V40" i="1" s="1"/>
  <c r="O133" i="1"/>
  <c r="O134" i="1" s="1"/>
  <c r="V45" i="1"/>
  <c r="V55" i="1" s="1"/>
  <c r="V73" i="1" s="1"/>
  <c r="U131" i="1"/>
  <c r="V117" i="1"/>
  <c r="V131" i="1" s="1"/>
  <c r="S73" i="1"/>
  <c r="S132" i="1" s="1"/>
  <c r="Q133" i="1"/>
  <c r="Q134" i="1"/>
  <c r="P133" i="1"/>
  <c r="P134" i="1" s="1"/>
  <c r="K139" i="1"/>
  <c r="K140" i="1" s="1"/>
  <c r="R133" i="1"/>
  <c r="R134" i="1"/>
  <c r="V112" i="1"/>
  <c r="V113" i="1" s="1"/>
  <c r="V78" i="1"/>
  <c r="V97" i="1" s="1"/>
  <c r="V98" i="1" s="1"/>
  <c r="U97" i="1"/>
  <c r="U98" i="1" s="1"/>
  <c r="N133" i="1"/>
  <c r="N134" i="1" s="1"/>
  <c r="J141" i="1" s="1"/>
  <c r="S16" i="1"/>
  <c r="V6" i="1"/>
  <c r="V16" i="1" s="1"/>
  <c r="U41" i="1"/>
  <c r="V27" i="1"/>
  <c r="T131" i="1"/>
  <c r="T132" i="1" s="1"/>
  <c r="I139" i="1" l="1"/>
  <c r="I140" i="1" s="1"/>
  <c r="K141" i="1"/>
  <c r="K142" i="1" s="1"/>
  <c r="I141" i="1"/>
  <c r="V41" i="1"/>
  <c r="V132" i="1" s="1"/>
  <c r="S133" i="1"/>
  <c r="S134" i="1" s="1"/>
  <c r="J142" i="1"/>
  <c r="L139" i="1"/>
  <c r="L140" i="1" s="1"/>
  <c r="U132" i="1"/>
  <c r="T133" i="1"/>
  <c r="T134" i="1" s="1"/>
  <c r="V133" i="1" l="1"/>
  <c r="V134" i="1" s="1"/>
  <c r="L141" i="1"/>
  <c r="L142" i="1" s="1"/>
  <c r="I142" i="1"/>
  <c r="U133" i="1"/>
  <c r="U134" i="1" s="1"/>
</calcChain>
</file>

<file path=xl/sharedStrings.xml><?xml version="1.0" encoding="utf-8"?>
<sst xmlns="http://schemas.openxmlformats.org/spreadsheetml/2006/main" count="249" uniqueCount="133">
  <si>
    <t>Programa Nacional ONU-REDD Perú: Plan de Trabajo Anual 2019-2020</t>
  </si>
  <si>
    <t>Componente 1 PN ONU-REDD:  Estrategia / Plan de Acción</t>
  </si>
  <si>
    <t>Resultado 1.1: Marco de gobernanza regional para la implementación de la ENBCC, las NDC y REDD+</t>
  </si>
  <si>
    <t>Productos Esperados</t>
  </si>
  <si>
    <t xml:space="preserve">Metas 2020 </t>
  </si>
  <si>
    <t>Actividades Indicativas</t>
  </si>
  <si>
    <t>Detalle</t>
  </si>
  <si>
    <t>Cód</t>
  </si>
  <si>
    <t>PNUD</t>
  </si>
  <si>
    <t>ONU MA</t>
  </si>
  <si>
    <t>FAO</t>
  </si>
  <si>
    <t>Total
2018</t>
  </si>
  <si>
    <t>Total
2019</t>
  </si>
  <si>
    <t>Total
2020</t>
  </si>
  <si>
    <t>Total
General</t>
  </si>
  <si>
    <t>T1</t>
  </si>
  <si>
    <t>T2</t>
  </si>
  <si>
    <t>T3</t>
  </si>
  <si>
    <t>T4</t>
  </si>
  <si>
    <t xml:space="preserve">Producto 1.1.1:
Espacios de participación ciudadana y/o coordinación intersectorial fortalecidos a través del apoyo a la elaboración de planes de trabajo articulados a la ENBCC. En regiones 1) Nor Oriental: San Martin- Amazonas-Yurimaguas   2) Selva Central: Pasco- Junin-Huanuco;  3) Loreto; 4) Ucayali- Atalaya- Puerto Inca_Tingo María  ; 5) Madre de Dios - Cusco;  6) Costa Norte: Tumbes, Piura, Lambayeque
</t>
  </si>
  <si>
    <t>Al menos 5 espacios fortalecidos, desagregados como sigue:
01 espacio macro-regional con plan de trabajo o agenda 
PLATAFORMA BOSQUES COSTA NORTE.
02 espacios regionales con plan de trabajo o agenda 
MADRE DE DIOS
SAN MARTÍN.
01 espacio intersectorial con plan de trabajo o agenda
SUBCOMITÉS TÉCNICOS.
01 espacio adicional con plan de trabajo o agenda 
COMISIÓN AMBIENTAL MUNICIPAL RÍO TAMBO</t>
  </si>
  <si>
    <t>Apoyo al diseño de estrategia de sostenibilidad financiera (Nota de Concepto para fuente de financiamiento)
Apoyo a imagen institucional
Articulación con fuentes de financiamiento</t>
  </si>
  <si>
    <t>Consultores locales</t>
  </si>
  <si>
    <t>Pasajes nacionales</t>
  </si>
  <si>
    <t>Fortalecimiento institucional de espacios de gobernanza (CAR) y procesos de planificación (ERDRBE)</t>
  </si>
  <si>
    <t>Pasajes y viáticos</t>
  </si>
  <si>
    <t>Apoyo a planes de acción y fortalecimiento de capacidades sobre temas de incendios forestales</t>
  </si>
  <si>
    <t>Pasajes y viáticos Internacionales</t>
  </si>
  <si>
    <t>Fortalecimiento de la institucionalidad ambiental.
Consolidación de la Marca San Martín y su Comité de Gestión.</t>
  </si>
  <si>
    <t>Suministros</t>
  </si>
  <si>
    <t>Identificación de espacios de coordinación en nuevas regiones.
Fortalecimiento de espacios a través de la implementación de acciones puntuales identificadas en sus planes de trabajo.</t>
  </si>
  <si>
    <t>Equipo informático</t>
  </si>
  <si>
    <t>Combustible</t>
  </si>
  <si>
    <t>Costo de producción de audiovisuales / impresiones</t>
  </si>
  <si>
    <t>Implementación de planes de trabajo de los SCT</t>
  </si>
  <si>
    <t>Gastos Varios</t>
  </si>
  <si>
    <t>Apoyo a implementación de plan de trabajo en lo referente a fortalecimiento de capacidades.</t>
  </si>
  <si>
    <t>Talleres</t>
  </si>
  <si>
    <t xml:space="preserve">TOTAL Producto 1.1.1 PNUD: </t>
  </si>
  <si>
    <t xml:space="preserve">Producto 1.1.2: 
Instancias de gestión y gobernanza participativa de los bosques comunitarios, creadas e implementadas a través de pilotos  
</t>
  </si>
  <si>
    <t xml:space="preserve">Al menos 5 autoridades forestales regionales interesadas en implementar  UGFFS-UTMFC, han recibido expedientes técnicos para su creación y puesta en funcionamiento. 
100% de UTMFC-UGFFS que tienen expedientes técnicos, implementan pilotos y recogen de manera equitativa las perspectivas y visión de hombres y mujeres de las comunidades nativas y las organizaciones indígenas. 
Al menos 5 Comités de Gestión Forestal conformados en 5 regiones, con apoyo del PN, y que cuentan con representación de hombres y mujeres de comunidades nativas en su ámbito de intervención.
100% de pilotos de UTMFC-UGFFS apoyadas por el PN, cuentan con propuestas para su sostenibilidad financiera
</t>
  </si>
  <si>
    <t xml:space="preserve">Desarrollo de lineamientos para creación de UGFFS (que incluye UTMFC) y seguimiento de los pilotos. 
Elaboración y/o actualización del expediente técnico para la creación de UGFFS.
Elaboración de planes de trabajo de las UTMFC.
Taller de capacitación Inicial del Nodo Centro (Atalaya, Satipo).
Implementación de 5 pilotos de UTMFC.
Dos talleres finales de lecciones aprendidas.
Talleres de instalación de la CGFFS.
Elaboración de 5 documentos de sustento para la sostenibilidad financiera de las UGFFS y UTMFC. </t>
  </si>
  <si>
    <t>Equipos y mobiliario</t>
  </si>
  <si>
    <t>Acondicionamiento de oficina</t>
  </si>
  <si>
    <t>Asistencia Técnica PNUD</t>
  </si>
  <si>
    <t xml:space="preserve">TOTAL Producto 1.1.2. PNUD: </t>
  </si>
  <si>
    <t>Producto 1.1.3: 
Entidades regionales, incluyendo organizaciones indígenas, claves para REDD+, capacitadas sobre bosques, cambio climático y la ENBCC.</t>
  </si>
  <si>
    <t xml:space="preserve">105 personas de 5 regiones representantes de 35 entidades, incluyendo autoridades locales, organizaciones indígenas, gremios empresariales y de productores, organizaciones sin fines de lucro y academia con capacidades fortalecidas para la implementación de las NDC, la ENBCC y REDD+, a través de la implementación de un programa de formación compuesto de 5 módulos.
80% de las personas capacitadas aprueban la evaluación de salida.
Al menos 40% de las personas capacitadas son hombres o mujeres.
Al menos 30% de las personas capacitadas son menores de 35 años.
6 organizaciones indígenas regionales y 2 nacionales representativas fortalecidas.
</t>
  </si>
  <si>
    <t>* Diseño de módulos pendientes.
* Selección de regiones en los que se implementarán los módulos.
* Base de datos de participantes en cada módulo.
* Coordinación para la realización de módulos de capacitación con GORES y otros actores involucrados (MINCU).
* Implementación de módulos de capacitación.
* Validación de módulos.
* Ajuste/actualización a los módulos sobre la base de la validación.
* Diagramación en versión didáctica de los materiales de capacitación.
* Coordinaciones para que los módulos estén vinculados con la Plataforma APRENDE.
* Difusión de los módulos.
* Evaluación de resultados y lecciones aprendidas. 
* Sistematización de la asistencia técnica ofrecida a las organizaciones indígenas.</t>
  </si>
  <si>
    <t>Personal Administrativo</t>
  </si>
  <si>
    <t>Impresiones</t>
  </si>
  <si>
    <t>Servicios de Transporte</t>
  </si>
  <si>
    <t xml:space="preserve">TOTAL Producto 1.1.3. PNUD:  </t>
  </si>
  <si>
    <t xml:space="preserve">Resultado 1.1 sub-total: </t>
  </si>
  <si>
    <t>Resultado 1.2: Instituciones cuentan con instrumentos que facilitan la implementación de la ENBCC, REDD+ y NDC (sector USCUSS) a escala nacional, regional y local</t>
  </si>
  <si>
    <t xml:space="preserve">Producto 1.2.1:
Actores regionales han identificado y priorizado políticas, programas o medidas para la implementación de la ENBCC, REDD+ y las NDC / hoja de ruta, desarrollo inclusivo)
</t>
  </si>
  <si>
    <t xml:space="preserve"> • Al menos 5 regiones han definido políticas programas y/o medidas prioritarias para la implementación de la ENBCC, REDD+ y NDC.
• Al menos 40% de los participantes de los procesos de priorización son hombres o mujeres.
• Al menos 30% de los participantes de los procesos de priorización son menores de 35 años.
• En los procesos de priorización de las 5 regiones, han participado representantes de autoridades locales, organizaciones indígenas, gremios empresariales y de productores, organizaciones sin fines de lucro y academia.
• Al menos 5 instrumentos de planificación formal o política pública contienen las políticas, programas o proyectos identificados en los documentos de priorización regional.
• Al menos el 30% de instituciones públicas y privadas han incorporado, en sus herramientas de planificación, programas o proyectos relacionados a la ENBCC, REDD+ y las NDC.
• Al menos 30% de los participantes de los procesos de priorización perciben que sus puntos de vista han sido recogidos adecuadamente en la priorización de políticas, programas o medidas para la implementación de la ENBCC, REDD+ y las NDC.</t>
  </si>
  <si>
    <t xml:space="preserve">- Sistematización de acuerdos territoriales arribados en Dialoguemos Regionales.
- Revisión de instrumentos de planificación en los que se ha priorizado políticas, programas o medidas.
- Asesoría y seguimiento para la inclusión de los acuerdos territoriales en instrumentos de planificación.
- Sondeo de percepción de participantes en los procesos regionales realizados.
</t>
  </si>
  <si>
    <t xml:space="preserve">Consultores internacionales </t>
  </si>
  <si>
    <t xml:space="preserve">TOTAL Producto 1.2.1. PNUD: </t>
  </si>
  <si>
    <t xml:space="preserve">Producto 1.2.2: 
Proyectos de inversión pública y privada, para la implementación de políticas, programas y medidas priorizadas en el marco de la ENBCC, REDD+ y las NDC  
</t>
  </si>
  <si>
    <t>5 carteras de proyectos de inversión en regiones priorizadas, elaborados con apoyo del PN ONU-REDD cumpliendo de manera diferenciada los requisitos para la fuente de financiamiento a la cual aplicaría cada proyecto de inversión</t>
  </si>
  <si>
    <t xml:space="preserve">Identificación de inversores internacionales con interés en cadenas de valor sostenibles.
Fortalecimiento de emprendimientos regionales sostenibles (en el marco de la priorización apoyado por PNUD) 
Diseño de vehículos financieros regionales.
Articulación con fuentes de financiamiento (cooperativas de ahorro y crédito)
</t>
  </si>
  <si>
    <t>Contrato de Servicio (ONG)</t>
  </si>
  <si>
    <t>Pasajes  internacionales</t>
  </si>
  <si>
    <t>Viáticos internacionales</t>
  </si>
  <si>
    <t>Pasajes  nacionales</t>
  </si>
  <si>
    <t>Viáticos nacionales</t>
  </si>
  <si>
    <t>Pasajes locales</t>
  </si>
  <si>
    <t xml:space="preserve">TOTAL Producto 1.2.2. ONU MA: </t>
  </si>
  <si>
    <t xml:space="preserve">Producto 1.2.3: 
Propuesta de lineamientos para la implementación armonizada de REDD+ entre los niveles nacional y sub-nacional, y en atención a las salvaguardas, desarrollada. * Financiamiento complementario para salvaguardas se encuentra en el RPP2
</t>
  </si>
  <si>
    <t xml:space="preserve">Un documento técnico legal con opciones identificadas para la implementación armonizada de REDD en el Perú entre los nivel nacional y subnacional en el Perú.
</t>
  </si>
  <si>
    <t xml:space="preserve">Preparación de la propuesta técnica y legal para la anidación.
</t>
  </si>
  <si>
    <t>Un documento que registra los avances en el  proceso de implementación de la Hoja de Ruta de Salvaguardas para REDD+</t>
  </si>
  <si>
    <t>Finalización del Resumen de Información para envío a la CMUNCC.
Por lo menos 3 reuniones del subcomité de salvaguardas y reuniones técnicas de trabajo 
Por lo menos a 3 regiones se les brinda asistencia técnica en materia de salvaguardas.
Preparación  de un documento que sistematice las lecciones aprendidas y el proceso nacional de salvaguardas.</t>
  </si>
  <si>
    <t>Asistencia Técnica ONU AMBIENTE</t>
  </si>
  <si>
    <t xml:space="preserve">TOTAL Disponible 1.2.3 ONU MA: </t>
  </si>
  <si>
    <t xml:space="preserve">Resultado 1.2 sub-total: </t>
  </si>
  <si>
    <t xml:space="preserve">Componente 2 PN ONU-REDD:  Nivel de Referencia de Emisiones Forestales </t>
  </si>
  <si>
    <t>Resultado 2.1:Propuesta de Nivel de Referencia de Emisiones Forestales que integra datos de emisiones por degradación de bosques</t>
  </si>
  <si>
    <t xml:space="preserve">Producto 2.1.1 Capacidades técnicas desarrolladas y fortalecidas para la actualización del NREF
Producto 2.1.2: 
Propuesta de nivel de referencia de Emisiones Forestales para el bioma amazónico (NREF) que integra datos de degradación de bosques, desarrollada
</t>
  </si>
  <si>
    <t xml:space="preserve">Al menos 15 especialistas de los cuales al menos 30% son hombres o mujeres) de al menos dos instituciones, capacitados para la estimación de emisiones por degradación de bosques y el posterior seguimiento al proceso de evaluación (datos desagregados por sexo y grupo de edad). </t>
  </si>
  <si>
    <t xml:space="preserve">o 6 reuniones de trabajo y sesiones técnicas del subcomité de degradación para socialización y fortalecimiento de capacidades de los actores involucrados en la estimación de emisiones por Degradación Forestal.
o Establecimiento de un de un grupo de trabajo interinstitucional para el desarrollo del NREF, que incluye Degradación Forestal, y el seguimiento al proceso de evaluación de la CMNUCC.
o Reuniones y acuerdos interinstitucionales con entidades involucradas en MRV.
o Elaboración del Mapa de Degradación Forestal 2001-2017 a partir del Método Directo (metodología de series de tiempo), con análisis de exactitud temática.
o Estimación de factores de emisión del Bosque Secundario del bioma amazónico.  
o Análisis de exactitud temática de los mapas de Bosque Secundario. 
o Recolección y análisis de información florística, de carbono e indicadores para la estimación de factores de emisión de Degradación Forestal en el bioma amazónico
o Validación del Mapa de Degradación Forestal (método directo), y análisis de la exactitud temática.
o Fase de campo en concesiones forestales para la estimación de factores de emisión de tala.
o Fase de campo a partir de grupos focales para determinar la oferta y demanda de biomasa para uso energético.
o Elaboración de una Nota Técnica donde se describa la metodología de Degradación Forestal más adecuada para ser incorporada en el sistema de monitoreo del país.
o Informes técnicos con resultados de la significancia de las actividades de tala, incendios, leña y carbón sobre las emisiones totales del sector forestal.
o Informe técnico que incorpora datos de actividad y factores de emisión de Degradación Forestal.
o Desarrollo de la propuesta de submission que integra datos de DF del bioma amazónico.
o Elaboración del RAGEI USCUSS 2016 y su documentación de reporte.
o Reunión de trabajo de del RAGEI USCUSS con participación de regiones amazónicas.
o Reuniones de trabajo del Grupo Técnico de Apoyo para el desarrollo del RAGEI USCUSS 2016.
</t>
  </si>
  <si>
    <t>Al menos 5 Mapas de Degradación Forestal desarrollado con el Método Directo para el bioma amazónico, que contenga los datos de degradación del periodo 2001-2017</t>
  </si>
  <si>
    <t>Al menos un informe técnico sobre factores de emisión para degradación de la Amazonía.</t>
  </si>
  <si>
    <t>Personal Administrativo FAO</t>
  </si>
  <si>
    <t>Pasajes apoyo técnico FAO</t>
  </si>
  <si>
    <t>Gastos Varios FAO</t>
  </si>
  <si>
    <t>Gastos de viaje FAO</t>
  </si>
  <si>
    <t xml:space="preserve">Una Propuesta de documento (submission) del NREF que incluye emisiones por Degradación Forestal </t>
  </si>
  <si>
    <t xml:space="preserve">RAGEI USCUSS 2016 desarrollado, que incluye la serie temporal completa actualizada e incorpora los resultados de vegetación secundaria. </t>
  </si>
  <si>
    <t>TOTAL Disponible 2.1.2</t>
  </si>
  <si>
    <t xml:space="preserve">Resultado 2.1 sub-total: </t>
  </si>
  <si>
    <t xml:space="preserve">Componente 3 PN ONU-REDD:  Sistema Nacional de Monitoreo de Bosques </t>
  </si>
  <si>
    <t>Resultado 3.1: Enfoque indígena se integra al Módulo de Monitoreo de la Cobertura de Bosques (MMCB) y otros módulos del SNIFFS en el Perú, según sea apropiado</t>
  </si>
  <si>
    <t xml:space="preserve">Producto 3.1.1:
Capacidades de organizaciones indígenas fortalecidas para la integración del enfoque indígena en el MMCB y otros módulos del SNIFFS, desarrollada participativamente
</t>
  </si>
  <si>
    <t xml:space="preserve">• Al menos 2 protocolos construidos y validados para integrar el enfoque indígena en el MMCB.
• Al menos 12 organizaciones regionales y 2 nacionales capacitadas y equipadas para tomar datos en campo sobre deforestación y degradación de bosques.
• Al menos 24 representantes de comunidades nativas (con participación balanceada entre hombres y mujeres.
• Al menos 40% hombres o mujeres) con capacidades fortalecidas para tomar y procesar datos de campo sobre deforestación y degradación de bosques.
• 02 propuestas de proyecto para la sostenibilidad financiera de la integración del enfoque indígena en el MMCB.
• Al menos 6 reportes de campo que actualizan datos de alerta temprana y pérdida de bosques en el MMCB.
</t>
  </si>
  <si>
    <t xml:space="preserve">* Reuniones del sub comité de monitoreo comunitario.
*  Implementación Hoja de Ruta.
* Arreglo institucional con contrapartes. 
* Patrullajes de campo generan fichas de reporte de deforestación.
*  Sistematización de experiencias de monitoreo comunitario.
*  Capacitación e implementación de unidades de monitoreo de bosques en las OOII regionales (con apoyo del Resultado 1.1.3 -PNUD).
*  Implementación de Cartas de Acuerdo.
*  Definición de TdR.
*  Implementación de consultoría. 
</t>
  </si>
  <si>
    <t>Personal Administrativo (OOII)</t>
  </si>
  <si>
    <t>Otros gastos</t>
  </si>
  <si>
    <t>Costo de   impresiones / y publicaciones</t>
  </si>
  <si>
    <t>Cartas Acuerdo</t>
  </si>
  <si>
    <t xml:space="preserve">TOTAL Disponible 3.1.1 FAO: </t>
  </si>
  <si>
    <t xml:space="preserve">Resultado 3.1 sub-total: </t>
  </si>
  <si>
    <t>Costos de la Unidad Operativa del Proyecto (UOP)</t>
  </si>
  <si>
    <t>La UOP tiene todo su personal operativo e instalado y coordina efectivamente con las instituciones pertinentes logrando un funcionamiento efectivo del Programa Nacional ONU-REDD.</t>
  </si>
  <si>
    <t>Notas técnicas culminadas sistematizan el conocimiento generado en el PN ONU REDD</t>
  </si>
  <si>
    <t xml:space="preserve">Reuniones con los consultores, articulación con las regiones y con actores relevantes </t>
  </si>
  <si>
    <t xml:space="preserve">Los productos de las consultorías se encuentran accesibles en la web del MINAM mediante protocolo </t>
  </si>
  <si>
    <t>Reuniones de planificación con el Grupo de Bosques y CC de la DGCCD y otras iniciativas del MINAM</t>
  </si>
  <si>
    <t>Personal UOP</t>
  </si>
  <si>
    <t xml:space="preserve">Reporte de ejecución a la plataforma MINAM </t>
  </si>
  <si>
    <t>Apoyo al equipo en la preparación de términos de referencia relacionados con REDD</t>
  </si>
  <si>
    <t>Mantenimiento actualizado de una base de datos de todas las regiones y actores relevantes</t>
  </si>
  <si>
    <t xml:space="preserve"> Apoyo logístico y organizativo a todos los GT del PN ONU REDD</t>
  </si>
  <si>
    <t>Mantenimiento Equipo</t>
  </si>
  <si>
    <t xml:space="preserve">Traducciones </t>
  </si>
  <si>
    <t>Se realiza la evaluación externa del proyecto</t>
  </si>
  <si>
    <t>Apoyo con modelos y formatos para la difusión de las actividades del PN en la web del programa</t>
  </si>
  <si>
    <t>Auditoria</t>
  </si>
  <si>
    <t>Varios</t>
  </si>
  <si>
    <t xml:space="preserve">Apoyo a la sistematización de todos los productos  y entregables del proyecto. </t>
  </si>
  <si>
    <t>Traducciones</t>
  </si>
  <si>
    <t>Pérdida dif. Camb.</t>
  </si>
  <si>
    <t xml:space="preserve">Subtotal UOP: </t>
  </si>
  <si>
    <t xml:space="preserve">TOTAL SIN GMS: </t>
  </si>
  <si>
    <t xml:space="preserve">TOTAL GMS: </t>
  </si>
  <si>
    <t xml:space="preserve">TOTAL CON GMS: </t>
  </si>
  <si>
    <t>TOTAL GENERAL</t>
  </si>
  <si>
    <r>
      <t xml:space="preserve">TOTAL 2018-2019-2020 </t>
    </r>
    <r>
      <rPr>
        <b/>
        <sz val="8"/>
        <rFont val="Calibri"/>
        <family val="2"/>
        <scheme val="minor"/>
      </rPr>
      <t>(S/GMS)</t>
    </r>
  </si>
  <si>
    <t xml:space="preserve">% EJECUCION SIN GMS 2018-2019: </t>
  </si>
  <si>
    <r>
      <t xml:space="preserve">TOTAL 2018-2019-2020 </t>
    </r>
    <r>
      <rPr>
        <b/>
        <sz val="8"/>
        <rFont val="Calibri"/>
        <family val="2"/>
        <scheme val="minor"/>
      </rPr>
      <t>(C/GMS)</t>
    </r>
  </si>
  <si>
    <t xml:space="preserve">% EJECUCION CON GMS 2018-2019: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</si>
</sst>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540A]* #,##0.00_ ;_-[$$-540A]* \-#,##0.00\ ;_-[$$-540A]* &quot;-&quot;??_ ;_-@_ "/>
    <numFmt numFmtId="166" formatCode="#,##0.000"/>
  </numFmts>
  <fonts count="15" x14ac:knownFonts="1">
    <font>
      <sz val="11"/>
      <color theme="1"/>
      <name val="Calibri"/>
      <family val="2"/>
      <scheme val="minor"/>
    </font>
    <font>
      <sz val="10"/>
      <color rgb="FF000000"/>
      <name val="Arial"/>
      <family val="2"/>
    </font>
    <font>
      <b/>
      <sz val="10"/>
      <name val="Calibri"/>
      <family val="2"/>
      <scheme val="minor"/>
    </font>
    <font>
      <b/>
      <sz val="12"/>
      <name val="Calibri"/>
      <family val="2"/>
      <scheme val="minor"/>
    </font>
    <font>
      <b/>
      <sz val="9"/>
      <name val="Calibri"/>
      <family val="2"/>
      <scheme val="minor"/>
    </font>
    <font>
      <sz val="10"/>
      <name val="Calibri"/>
      <family val="2"/>
      <scheme val="minor"/>
    </font>
    <font>
      <sz val="9"/>
      <name val="Calibri"/>
      <family val="2"/>
      <scheme val="minor"/>
    </font>
    <font>
      <b/>
      <sz val="10"/>
      <name val="Arial Narrow"/>
      <family val="2"/>
    </font>
    <font>
      <sz val="8"/>
      <name val="Calibri"/>
      <family val="2"/>
      <scheme val="minor"/>
    </font>
    <font>
      <sz val="9"/>
      <name val="Calibri"/>
      <family val="2"/>
    </font>
    <font>
      <sz val="10"/>
      <name val="Calibri"/>
      <family val="2"/>
    </font>
    <font>
      <sz val="10"/>
      <color theme="4"/>
      <name val="Calibri"/>
      <family val="2"/>
      <scheme val="minor"/>
    </font>
    <font>
      <b/>
      <sz val="10"/>
      <color theme="0"/>
      <name val="Calibri"/>
      <family val="2"/>
      <scheme val="minor"/>
    </font>
    <font>
      <b/>
      <sz val="9"/>
      <color theme="0"/>
      <name val="Calibri"/>
      <family val="2"/>
      <scheme val="minor"/>
    </font>
    <font>
      <b/>
      <sz val="8"/>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tint="-0.49998474074526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6" tint="0.59999389629810485"/>
        <bgColor rgb="FFFFFFFF"/>
      </patternFill>
    </fill>
    <fill>
      <patternFill patternType="solid">
        <fgColor theme="2" tint="-0.249977111117893"/>
        <bgColor indexed="64"/>
      </patternFill>
    </fill>
    <fill>
      <patternFill patternType="solid">
        <fgColor rgb="FF6C82A0"/>
        <bgColor indexed="64"/>
      </patternFill>
    </fill>
    <fill>
      <patternFill patternType="solid">
        <fgColor rgb="FF5D64A7"/>
        <bgColor indexed="64"/>
      </patternFill>
    </fill>
    <fill>
      <patternFill patternType="solid">
        <fgColor rgb="FF9FAEC1"/>
        <bgColor indexed="64"/>
      </patternFill>
    </fill>
    <fill>
      <patternFill patternType="solid">
        <fgColor rgb="FF4B5293"/>
        <bgColor indexed="64"/>
      </patternFill>
    </fill>
    <fill>
      <patternFill patternType="solid">
        <fgColor rgb="FF4F569B"/>
        <bgColor indexed="64"/>
      </patternFill>
    </fill>
  </fills>
  <borders count="9">
    <border>
      <left/>
      <right/>
      <top/>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s>
  <cellStyleXfs count="3">
    <xf numFmtId="0" fontId="0" fillId="0" borderId="0"/>
    <xf numFmtId="9" fontId="1" fillId="0" borderId="0" applyFont="0" applyFill="0" applyBorder="0" applyAlignment="0" applyProtection="0"/>
    <xf numFmtId="0" fontId="1" fillId="0" borderId="0"/>
  </cellStyleXfs>
  <cellXfs count="167">
    <xf numFmtId="0" fontId="0" fillId="0" borderId="0" xfId="0"/>
    <xf numFmtId="3" fontId="2" fillId="2" borderId="1" xfId="2" applyNumberFormat="1" applyFont="1" applyFill="1" applyBorder="1" applyAlignment="1">
      <alignment vertical="center"/>
    </xf>
    <xf numFmtId="3" fontId="3" fillId="2" borderId="1" xfId="2" applyNumberFormat="1" applyFont="1" applyFill="1" applyBorder="1" applyAlignment="1">
      <alignment vertical="center"/>
    </xf>
    <xf numFmtId="3" fontId="4" fillId="2" borderId="1" xfId="2" applyNumberFormat="1" applyFont="1" applyFill="1" applyBorder="1" applyAlignment="1">
      <alignment vertical="center"/>
    </xf>
    <xf numFmtId="164" fontId="3" fillId="2" borderId="1" xfId="2" applyNumberFormat="1" applyFont="1" applyFill="1" applyBorder="1" applyAlignment="1">
      <alignment vertical="center"/>
    </xf>
    <xf numFmtId="165" fontId="3" fillId="2" borderId="1" xfId="2" applyNumberFormat="1" applyFont="1" applyFill="1" applyBorder="1" applyAlignment="1">
      <alignment vertical="center"/>
    </xf>
    <xf numFmtId="3" fontId="5" fillId="0" borderId="0" xfId="2" applyNumberFormat="1" applyFont="1" applyAlignment="1">
      <alignment vertical="top"/>
    </xf>
    <xf numFmtId="0" fontId="5" fillId="0" borderId="0" xfId="2" applyFont="1" applyAlignment="1">
      <alignment vertical="top"/>
    </xf>
    <xf numFmtId="3" fontId="2" fillId="3" borderId="2" xfId="2" applyNumberFormat="1" applyFont="1" applyFill="1" applyBorder="1" applyAlignment="1">
      <alignment vertical="center"/>
    </xf>
    <xf numFmtId="0" fontId="5" fillId="3" borderId="3" xfId="2" applyFont="1" applyFill="1" applyBorder="1" applyAlignment="1">
      <alignment vertical="center"/>
    </xf>
    <xf numFmtId="0" fontId="6" fillId="3" borderId="3" xfId="2" applyFont="1" applyFill="1" applyBorder="1" applyAlignment="1">
      <alignment vertical="center"/>
    </xf>
    <xf numFmtId="164" fontId="5" fillId="3" borderId="3" xfId="2" applyNumberFormat="1" applyFont="1" applyFill="1" applyBorder="1" applyAlignment="1">
      <alignment vertical="center"/>
    </xf>
    <xf numFmtId="165" fontId="5" fillId="3" borderId="3" xfId="2" applyNumberFormat="1" applyFont="1" applyFill="1" applyBorder="1" applyAlignment="1">
      <alignment vertical="center"/>
    </xf>
    <xf numFmtId="165" fontId="5" fillId="3" borderId="4" xfId="2" applyNumberFormat="1" applyFont="1" applyFill="1" applyBorder="1" applyAlignment="1">
      <alignment vertical="center"/>
    </xf>
    <xf numFmtId="3" fontId="2" fillId="4" borderId="2" xfId="2" applyNumberFormat="1" applyFont="1" applyFill="1" applyBorder="1" applyAlignment="1">
      <alignment vertical="center"/>
    </xf>
    <xf numFmtId="0" fontId="5" fillId="4" borderId="3" xfId="2" applyFont="1" applyFill="1" applyBorder="1" applyAlignment="1">
      <alignment vertical="center"/>
    </xf>
    <xf numFmtId="0" fontId="6" fillId="4" borderId="3" xfId="2" applyFont="1" applyFill="1" applyBorder="1" applyAlignment="1">
      <alignment vertical="center"/>
    </xf>
    <xf numFmtId="164" fontId="5" fillId="4" borderId="3" xfId="2" applyNumberFormat="1" applyFont="1" applyFill="1" applyBorder="1" applyAlignment="1">
      <alignment vertical="center"/>
    </xf>
    <xf numFmtId="165" fontId="5" fillId="4" borderId="3" xfId="2" applyNumberFormat="1" applyFont="1" applyFill="1" applyBorder="1" applyAlignment="1">
      <alignment vertical="center"/>
    </xf>
    <xf numFmtId="165" fontId="5" fillId="4" borderId="4" xfId="2" applyNumberFormat="1" applyFont="1" applyFill="1" applyBorder="1" applyAlignment="1">
      <alignment vertical="center"/>
    </xf>
    <xf numFmtId="3" fontId="2" fillId="5" borderId="5" xfId="2" applyNumberFormat="1" applyFont="1" applyFill="1" applyBorder="1" applyAlignment="1">
      <alignment horizontal="center" vertical="top" wrapText="1"/>
    </xf>
    <xf numFmtId="0" fontId="2" fillId="5" borderId="5" xfId="2" applyFont="1" applyFill="1" applyBorder="1" applyAlignment="1">
      <alignment horizontal="center" vertical="top" wrapText="1"/>
    </xf>
    <xf numFmtId="0" fontId="5" fillId="8" borderId="5" xfId="2" quotePrefix="1" applyFont="1" applyFill="1" applyBorder="1" applyAlignment="1">
      <alignment horizontal="left" vertical="top" wrapText="1"/>
    </xf>
    <xf numFmtId="0" fontId="5" fillId="7" borderId="5" xfId="2" quotePrefix="1" applyFont="1" applyFill="1" applyBorder="1" applyAlignment="1">
      <alignment horizontal="left" vertical="top" wrapText="1"/>
    </xf>
    <xf numFmtId="3" fontId="6" fillId="0" borderId="5" xfId="2" applyNumberFormat="1" applyFont="1" applyBorder="1" applyAlignment="1">
      <alignment horizontal="left" vertical="top" wrapText="1"/>
    </xf>
    <xf numFmtId="0" fontId="6" fillId="0" borderId="5" xfId="2" applyFont="1" applyBorder="1" applyAlignment="1">
      <alignment horizontal="center" vertical="top" wrapText="1"/>
    </xf>
    <xf numFmtId="164" fontId="5" fillId="0" borderId="5" xfId="2" applyNumberFormat="1" applyFont="1" applyBorder="1" applyAlignment="1">
      <alignment horizontal="center" vertical="top" wrapText="1"/>
    </xf>
    <xf numFmtId="164" fontId="5" fillId="0" borderId="6" xfId="2" applyNumberFormat="1" applyFont="1" applyBorder="1" applyAlignment="1">
      <alignment vertical="top" wrapText="1"/>
    </xf>
    <xf numFmtId="165" fontId="5" fillId="0" borderId="6" xfId="2" applyNumberFormat="1" applyFont="1" applyBorder="1" applyAlignment="1">
      <alignment vertical="top"/>
    </xf>
    <xf numFmtId="164" fontId="5" fillId="0" borderId="7" xfId="2" applyNumberFormat="1" applyFont="1" applyBorder="1" applyAlignment="1">
      <alignment vertical="top" wrapText="1"/>
    </xf>
    <xf numFmtId="0" fontId="6" fillId="7" borderId="5" xfId="2" quotePrefix="1" applyFont="1" applyFill="1" applyBorder="1" applyAlignment="1">
      <alignment vertical="top" wrapText="1"/>
    </xf>
    <xf numFmtId="0" fontId="5" fillId="7" borderId="5" xfId="2" quotePrefix="1" applyFont="1" applyFill="1" applyBorder="1" applyAlignment="1">
      <alignment vertical="top" wrapText="1"/>
    </xf>
    <xf numFmtId="0" fontId="6" fillId="9" borderId="5" xfId="2" applyFont="1" applyFill="1" applyBorder="1" applyAlignment="1">
      <alignment horizontal="center" vertical="top" wrapText="1"/>
    </xf>
    <xf numFmtId="164" fontId="5" fillId="9" borderId="5" xfId="2" applyNumberFormat="1" applyFont="1" applyFill="1" applyBorder="1" applyAlignment="1">
      <alignment horizontal="center" vertical="top" wrapText="1"/>
    </xf>
    <xf numFmtId="164" fontId="5" fillId="0" borderId="0" xfId="2" applyNumberFormat="1" applyFont="1" applyAlignment="1">
      <alignment vertical="top"/>
    </xf>
    <xf numFmtId="0" fontId="5" fillId="6" borderId="5" xfId="2" applyFont="1" applyFill="1" applyBorder="1" applyAlignment="1">
      <alignment vertical="center"/>
    </xf>
    <xf numFmtId="3" fontId="5" fillId="6" borderId="5" xfId="2" applyNumberFormat="1" applyFont="1" applyFill="1" applyBorder="1" applyAlignment="1">
      <alignment horizontal="center" vertical="center" wrapText="1"/>
    </xf>
    <xf numFmtId="3" fontId="6" fillId="6" borderId="5" xfId="2" applyNumberFormat="1" applyFont="1" applyFill="1" applyBorder="1" applyAlignment="1">
      <alignment horizontal="center" vertical="center" wrapText="1"/>
    </xf>
    <xf numFmtId="3" fontId="2" fillId="10" borderId="5" xfId="2" applyNumberFormat="1" applyFont="1" applyFill="1" applyBorder="1" applyAlignment="1">
      <alignment horizontal="right" vertical="center"/>
    </xf>
    <xf numFmtId="3" fontId="2" fillId="10" borderId="5" xfId="2" applyNumberFormat="1" applyFont="1" applyFill="1" applyBorder="1" applyAlignment="1">
      <alignment horizontal="center" vertical="top" wrapText="1"/>
    </xf>
    <xf numFmtId="165" fontId="2" fillId="10" borderId="5" xfId="2" applyNumberFormat="1" applyFont="1" applyFill="1" applyBorder="1" applyAlignment="1">
      <alignment horizontal="center" vertical="top" wrapText="1"/>
    </xf>
    <xf numFmtId="3" fontId="5" fillId="0" borderId="0" xfId="2" applyNumberFormat="1" applyFont="1" applyAlignment="1">
      <alignment horizontal="center" vertical="center"/>
    </xf>
    <xf numFmtId="0" fontId="5" fillId="0" borderId="0" xfId="2" applyFont="1" applyAlignment="1">
      <alignment horizontal="center" vertical="center"/>
    </xf>
    <xf numFmtId="0" fontId="5" fillId="8" borderId="5" xfId="2" applyFont="1" applyFill="1" applyBorder="1" applyAlignment="1">
      <alignment horizontal="left" vertical="top" wrapText="1"/>
    </xf>
    <xf numFmtId="0" fontId="5" fillId="12" borderId="5" xfId="2" quotePrefix="1" applyFont="1" applyFill="1" applyBorder="1" applyAlignment="1">
      <alignment horizontal="left" vertical="top" wrapText="1"/>
    </xf>
    <xf numFmtId="0" fontId="10" fillId="7" borderId="5" xfId="2" applyFont="1" applyFill="1" applyBorder="1" applyAlignment="1">
      <alignment horizontal="left" vertical="top" wrapText="1"/>
    </xf>
    <xf numFmtId="3" fontId="5" fillId="0" borderId="5" xfId="2" applyNumberFormat="1" applyFont="1" applyBorder="1" applyAlignment="1">
      <alignment horizontal="left" vertical="top" wrapText="1"/>
    </xf>
    <xf numFmtId="0" fontId="5" fillId="0" borderId="5" xfId="2" applyFont="1" applyBorder="1" applyAlignment="1">
      <alignment horizontal="center" vertical="top" wrapText="1"/>
    </xf>
    <xf numFmtId="3" fontId="2" fillId="0" borderId="0" xfId="2" applyNumberFormat="1" applyFont="1" applyAlignment="1">
      <alignment vertical="top"/>
    </xf>
    <xf numFmtId="164" fontId="5" fillId="0" borderId="5" xfId="2" applyNumberFormat="1" applyFont="1" applyBorder="1" applyAlignment="1">
      <alignment horizontal="center" vertical="top"/>
    </xf>
    <xf numFmtId="0" fontId="5" fillId="9" borderId="5" xfId="2" applyFont="1" applyFill="1" applyBorder="1" applyAlignment="1">
      <alignment horizontal="center" vertical="top" wrapText="1"/>
    </xf>
    <xf numFmtId="0" fontId="10" fillId="8" borderId="5" xfId="2" applyFont="1" applyFill="1" applyBorder="1" applyAlignment="1">
      <alignment horizontal="left" vertical="top" wrapText="1"/>
    </xf>
    <xf numFmtId="0" fontId="10" fillId="12" borderId="5" xfId="2" applyFont="1" applyFill="1" applyBorder="1" applyAlignment="1">
      <alignment horizontal="left" vertical="top" wrapText="1"/>
    </xf>
    <xf numFmtId="3" fontId="2" fillId="6" borderId="5" xfId="2" applyNumberFormat="1" applyFont="1" applyFill="1" applyBorder="1" applyAlignment="1">
      <alignment horizontal="right" vertical="center"/>
    </xf>
    <xf numFmtId="3" fontId="2" fillId="6" borderId="5" xfId="2" applyNumberFormat="1" applyFont="1" applyFill="1" applyBorder="1" applyAlignment="1">
      <alignment horizontal="center" vertical="top" wrapText="1"/>
    </xf>
    <xf numFmtId="165" fontId="2" fillId="6" borderId="5" xfId="2" applyNumberFormat="1" applyFont="1" applyFill="1" applyBorder="1" applyAlignment="1">
      <alignment horizontal="center" vertical="top" wrapText="1"/>
    </xf>
    <xf numFmtId="0" fontId="2" fillId="4" borderId="5" xfId="2" applyFont="1" applyFill="1" applyBorder="1" applyAlignment="1">
      <alignment vertical="center"/>
    </xf>
    <xf numFmtId="3" fontId="2" fillId="4" borderId="5" xfId="2" applyNumberFormat="1" applyFont="1" applyFill="1" applyBorder="1" applyAlignment="1">
      <alignment horizontal="center" vertical="center" wrapText="1"/>
    </xf>
    <xf numFmtId="3" fontId="4" fillId="4" borderId="5" xfId="2" applyNumberFormat="1" applyFont="1" applyFill="1" applyBorder="1" applyAlignment="1">
      <alignment horizontal="center" vertical="center" wrapText="1"/>
    </xf>
    <xf numFmtId="3" fontId="2" fillId="4" borderId="5" xfId="2" applyNumberFormat="1" applyFont="1" applyFill="1" applyBorder="1" applyAlignment="1">
      <alignment horizontal="right" vertical="center"/>
    </xf>
    <xf numFmtId="3" fontId="2" fillId="4" borderId="5" xfId="2" applyNumberFormat="1" applyFont="1" applyFill="1" applyBorder="1" applyAlignment="1">
      <alignment horizontal="center" vertical="top" wrapText="1"/>
    </xf>
    <xf numFmtId="165" fontId="2" fillId="4" borderId="5" xfId="2" applyNumberFormat="1" applyFont="1" applyFill="1" applyBorder="1" applyAlignment="1">
      <alignment horizontal="center" vertical="top" wrapText="1"/>
    </xf>
    <xf numFmtId="3" fontId="2" fillId="13" borderId="5" xfId="2" applyNumberFormat="1" applyFont="1" applyFill="1" applyBorder="1" applyAlignment="1">
      <alignment vertical="center"/>
    </xf>
    <xf numFmtId="0" fontId="5" fillId="13" borderId="5" xfId="2" applyFont="1" applyFill="1" applyBorder="1" applyAlignment="1">
      <alignment vertical="center"/>
    </xf>
    <xf numFmtId="0" fontId="6" fillId="13" borderId="5" xfId="2" applyFont="1" applyFill="1" applyBorder="1" applyAlignment="1">
      <alignment vertical="center"/>
    </xf>
    <xf numFmtId="164" fontId="5" fillId="13" borderId="5" xfId="2" applyNumberFormat="1" applyFont="1" applyFill="1" applyBorder="1" applyAlignment="1">
      <alignment vertical="center"/>
    </xf>
    <xf numFmtId="165" fontId="5" fillId="13" borderId="5" xfId="2" applyNumberFormat="1" applyFont="1" applyFill="1" applyBorder="1" applyAlignment="1">
      <alignment vertical="center"/>
    </xf>
    <xf numFmtId="3" fontId="5" fillId="8" borderId="5" xfId="2" quotePrefix="1" applyNumberFormat="1" applyFont="1" applyFill="1" applyBorder="1" applyAlignment="1">
      <alignment horizontal="left" vertical="top" wrapText="1"/>
    </xf>
    <xf numFmtId="3" fontId="5" fillId="7" borderId="5" xfId="2" quotePrefix="1" applyNumberFormat="1" applyFont="1" applyFill="1" applyBorder="1" applyAlignment="1">
      <alignment horizontal="left" vertical="top" wrapText="1"/>
    </xf>
    <xf numFmtId="3" fontId="5" fillId="8" borderId="5" xfId="2" applyNumberFormat="1" applyFont="1" applyFill="1" applyBorder="1" applyAlignment="1">
      <alignment horizontal="left" vertical="top" wrapText="1"/>
    </xf>
    <xf numFmtId="3" fontId="5" fillId="7" borderId="5" xfId="2" applyNumberFormat="1" applyFont="1" applyFill="1" applyBorder="1" applyAlignment="1">
      <alignment horizontal="left" vertical="top" wrapText="1"/>
    </xf>
    <xf numFmtId="0" fontId="5" fillId="7" borderId="5" xfId="2" applyFont="1" applyFill="1" applyBorder="1" applyAlignment="1">
      <alignment horizontal="left" vertical="top" wrapText="1"/>
    </xf>
    <xf numFmtId="0" fontId="5" fillId="8" borderId="5" xfId="2" applyFont="1" applyFill="1" applyBorder="1" applyAlignment="1">
      <alignment vertical="top" wrapText="1"/>
    </xf>
    <xf numFmtId="0" fontId="11" fillId="8" borderId="5" xfId="2" applyFont="1" applyFill="1" applyBorder="1" applyAlignment="1">
      <alignment horizontal="left" vertical="top" wrapText="1"/>
    </xf>
    <xf numFmtId="0" fontId="2" fillId="13" borderId="5" xfId="2" applyFont="1" applyFill="1" applyBorder="1" applyAlignment="1">
      <alignment vertical="center"/>
    </xf>
    <xf numFmtId="3" fontId="2" fillId="13" borderId="5" xfId="2" applyNumberFormat="1" applyFont="1" applyFill="1" applyBorder="1" applyAlignment="1">
      <alignment horizontal="center" vertical="center" wrapText="1"/>
    </xf>
    <xf numFmtId="3" fontId="4" fillId="13" borderId="5" xfId="2" applyNumberFormat="1" applyFont="1" applyFill="1" applyBorder="1" applyAlignment="1">
      <alignment horizontal="center" vertical="center" wrapText="1"/>
    </xf>
    <xf numFmtId="3" fontId="2" fillId="13" borderId="5" xfId="2" applyNumberFormat="1" applyFont="1" applyFill="1" applyBorder="1" applyAlignment="1">
      <alignment horizontal="right" vertical="center"/>
    </xf>
    <xf numFmtId="3" fontId="2" fillId="13" borderId="5" xfId="2" applyNumberFormat="1" applyFont="1" applyFill="1" applyBorder="1" applyAlignment="1">
      <alignment horizontal="center" vertical="top" wrapText="1"/>
    </xf>
    <xf numFmtId="165" fontId="2" fillId="13" borderId="5" xfId="2" applyNumberFormat="1" applyFont="1" applyFill="1" applyBorder="1" applyAlignment="1">
      <alignment horizontal="center" vertical="top" wrapText="1"/>
    </xf>
    <xf numFmtId="0" fontId="6" fillId="8" borderId="5" xfId="2" applyFont="1" applyFill="1" applyBorder="1" applyAlignment="1">
      <alignment horizontal="left" vertical="top" wrapText="1"/>
    </xf>
    <xf numFmtId="9" fontId="5" fillId="0" borderId="5" xfId="1" applyFont="1" applyBorder="1" applyAlignment="1">
      <alignment horizontal="center" vertical="top"/>
    </xf>
    <xf numFmtId="166" fontId="5" fillId="0" borderId="0" xfId="2" applyNumberFormat="1" applyFont="1" applyAlignment="1">
      <alignment vertical="top"/>
    </xf>
    <xf numFmtId="165" fontId="2" fillId="0" borderId="5" xfId="2" applyNumberFormat="1" applyFont="1" applyFill="1" applyBorder="1" applyAlignment="1">
      <alignment horizontal="center" vertical="top" wrapText="1"/>
    </xf>
    <xf numFmtId="166" fontId="5" fillId="0" borderId="0" xfId="2" applyNumberFormat="1" applyFont="1" applyAlignment="1">
      <alignment horizontal="center" vertical="center"/>
    </xf>
    <xf numFmtId="0" fontId="5" fillId="7" borderId="5" xfId="2" applyFont="1" applyFill="1" applyBorder="1" applyAlignment="1">
      <alignment vertical="top" wrapText="1"/>
    </xf>
    <xf numFmtId="4" fontId="5" fillId="0" borderId="0" xfId="2" applyNumberFormat="1" applyFont="1" applyAlignment="1">
      <alignment horizontal="center" vertical="center"/>
    </xf>
    <xf numFmtId="3" fontId="5" fillId="7" borderId="5" xfId="2" applyNumberFormat="1" applyFont="1" applyFill="1" applyBorder="1" applyAlignment="1">
      <alignment vertical="top" wrapText="1"/>
    </xf>
    <xf numFmtId="3" fontId="6" fillId="7" borderId="5" xfId="2" applyNumberFormat="1" applyFont="1" applyFill="1" applyBorder="1" applyAlignment="1">
      <alignment vertical="top" wrapText="1"/>
    </xf>
    <xf numFmtId="3" fontId="5" fillId="8" borderId="5" xfId="2" applyNumberFormat="1" applyFont="1" applyFill="1" applyBorder="1" applyAlignment="1">
      <alignment vertical="top" wrapText="1"/>
    </xf>
    <xf numFmtId="3" fontId="5" fillId="0" borderId="5" xfId="2" applyNumberFormat="1" applyFont="1" applyFill="1" applyBorder="1" applyAlignment="1">
      <alignment horizontal="left" vertical="top" wrapText="1"/>
    </xf>
    <xf numFmtId="0" fontId="5" fillId="0" borderId="5" xfId="2" applyFont="1" applyFill="1" applyBorder="1" applyAlignment="1">
      <alignment horizontal="center" vertical="top" wrapText="1"/>
    </xf>
    <xf numFmtId="164" fontId="5" fillId="0" borderId="5" xfId="2" applyNumberFormat="1" applyFont="1" applyFill="1" applyBorder="1" applyAlignment="1">
      <alignment horizontal="center" vertical="top"/>
    </xf>
    <xf numFmtId="165" fontId="5" fillId="0" borderId="6" xfId="2" applyNumberFormat="1" applyFont="1" applyFill="1" applyBorder="1" applyAlignment="1">
      <alignment vertical="top"/>
    </xf>
    <xf numFmtId="3" fontId="5" fillId="0" borderId="0" xfId="2" applyNumberFormat="1" applyFont="1" applyFill="1" applyAlignment="1">
      <alignment vertical="top"/>
    </xf>
    <xf numFmtId="0" fontId="5" fillId="0" borderId="0" xfId="2" applyFont="1" applyFill="1" applyAlignment="1">
      <alignment vertical="top"/>
    </xf>
    <xf numFmtId="0" fontId="6" fillId="7" borderId="5" xfId="2" applyFont="1" applyFill="1" applyBorder="1" applyAlignment="1">
      <alignment vertical="top" wrapText="1"/>
    </xf>
    <xf numFmtId="0" fontId="6" fillId="0" borderId="5" xfId="2" applyFont="1" applyFill="1" applyBorder="1" applyAlignment="1">
      <alignment vertical="top" wrapText="1"/>
    </xf>
    <xf numFmtId="164" fontId="5" fillId="0" borderId="0" xfId="2" applyNumberFormat="1" applyFont="1" applyFill="1" applyAlignment="1">
      <alignment vertical="top"/>
    </xf>
    <xf numFmtId="3" fontId="2" fillId="6" borderId="5" xfId="2" applyNumberFormat="1" applyFont="1" applyFill="1" applyBorder="1" applyAlignment="1">
      <alignment horizontal="left" vertical="center" wrapText="1"/>
    </xf>
    <xf numFmtId="0" fontId="12" fillId="14" borderId="5" xfId="2" applyFont="1" applyFill="1" applyBorder="1" applyAlignment="1">
      <alignment vertical="center"/>
    </xf>
    <xf numFmtId="3" fontId="12" fillId="14" borderId="5" xfId="2" applyNumberFormat="1" applyFont="1" applyFill="1" applyBorder="1" applyAlignment="1">
      <alignment horizontal="center" vertical="center" wrapText="1"/>
    </xf>
    <xf numFmtId="3" fontId="13" fillId="14" borderId="5" xfId="2" applyNumberFormat="1" applyFont="1" applyFill="1" applyBorder="1" applyAlignment="1">
      <alignment horizontal="center" vertical="center" wrapText="1"/>
    </xf>
    <xf numFmtId="3" fontId="12" fillId="14" borderId="5" xfId="2" applyNumberFormat="1" applyFont="1" applyFill="1" applyBorder="1" applyAlignment="1">
      <alignment horizontal="right" vertical="center"/>
    </xf>
    <xf numFmtId="3" fontId="12" fillId="14" borderId="5" xfId="2" applyNumberFormat="1" applyFont="1" applyFill="1" applyBorder="1" applyAlignment="1">
      <alignment horizontal="center" vertical="top" wrapText="1"/>
    </xf>
    <xf numFmtId="165" fontId="12" fillId="14" borderId="5" xfId="2" applyNumberFormat="1" applyFont="1" applyFill="1" applyBorder="1" applyAlignment="1">
      <alignment horizontal="center" vertical="top" wrapText="1"/>
    </xf>
    <xf numFmtId="0" fontId="2" fillId="15" borderId="5" xfId="2" applyFont="1" applyFill="1" applyBorder="1" applyAlignment="1">
      <alignment vertical="center"/>
    </xf>
    <xf numFmtId="3" fontId="2" fillId="15" borderId="5" xfId="2" applyNumberFormat="1" applyFont="1" applyFill="1" applyBorder="1" applyAlignment="1">
      <alignment horizontal="center" vertical="center" wrapText="1"/>
    </xf>
    <xf numFmtId="3" fontId="4" fillId="15" borderId="5" xfId="2" applyNumberFormat="1" applyFont="1" applyFill="1" applyBorder="1" applyAlignment="1">
      <alignment horizontal="center" vertical="center" wrapText="1"/>
    </xf>
    <xf numFmtId="3" fontId="2" fillId="15" borderId="5" xfId="2" applyNumberFormat="1" applyFont="1" applyFill="1" applyBorder="1" applyAlignment="1">
      <alignment horizontal="right" vertical="center"/>
    </xf>
    <xf numFmtId="3" fontId="2" fillId="15" borderId="5" xfId="2" applyNumberFormat="1" applyFont="1" applyFill="1" applyBorder="1" applyAlignment="1">
      <alignment horizontal="center" vertical="top" wrapText="1"/>
    </xf>
    <xf numFmtId="165" fontId="2" fillId="15" borderId="5" xfId="2" applyNumberFormat="1" applyFont="1" applyFill="1" applyBorder="1" applyAlignment="1">
      <alignment horizontal="center" vertical="top" wrapText="1"/>
    </xf>
    <xf numFmtId="0" fontId="12" fillId="16" borderId="5" xfId="2" applyFont="1" applyFill="1" applyBorder="1" applyAlignment="1">
      <alignment vertical="center"/>
    </xf>
    <xf numFmtId="3" fontId="12" fillId="16" borderId="5" xfId="2" applyNumberFormat="1" applyFont="1" applyFill="1" applyBorder="1" applyAlignment="1">
      <alignment horizontal="center" vertical="center" wrapText="1"/>
    </xf>
    <xf numFmtId="3" fontId="13" fillId="16" borderId="5" xfId="2" applyNumberFormat="1" applyFont="1" applyFill="1" applyBorder="1" applyAlignment="1">
      <alignment horizontal="center" vertical="center" wrapText="1"/>
    </xf>
    <xf numFmtId="3" fontId="12" fillId="16" borderId="5" xfId="2" applyNumberFormat="1" applyFont="1" applyFill="1" applyBorder="1" applyAlignment="1">
      <alignment horizontal="right" vertical="center"/>
    </xf>
    <xf numFmtId="3" fontId="12" fillId="16" borderId="5" xfId="2" applyNumberFormat="1" applyFont="1" applyFill="1" applyBorder="1" applyAlignment="1">
      <alignment horizontal="center" vertical="top" wrapText="1"/>
    </xf>
    <xf numFmtId="165" fontId="12" fillId="16" borderId="5" xfId="2" applyNumberFormat="1" applyFont="1" applyFill="1" applyBorder="1" applyAlignment="1">
      <alignment horizontal="center" vertical="top" wrapText="1"/>
    </xf>
    <xf numFmtId="3" fontId="6" fillId="0" borderId="0" xfId="2" applyNumberFormat="1" applyFont="1" applyAlignment="1">
      <alignment vertical="top"/>
    </xf>
    <xf numFmtId="3" fontId="5" fillId="0" borderId="0" xfId="2" applyNumberFormat="1" applyFont="1" applyAlignment="1">
      <alignment horizontal="center" vertical="top"/>
    </xf>
    <xf numFmtId="164" fontId="5" fillId="0" borderId="0" xfId="2" applyNumberFormat="1" applyFont="1" applyAlignment="1">
      <alignment horizontal="center" vertical="top"/>
    </xf>
    <xf numFmtId="165" fontId="5" fillId="0" borderId="0" xfId="2" applyNumberFormat="1" applyFont="1" applyAlignment="1">
      <alignment vertical="top"/>
    </xf>
    <xf numFmtId="3" fontId="5" fillId="0" borderId="0" xfId="2" applyNumberFormat="1" applyFont="1" applyAlignment="1">
      <alignment horizontal="left" vertical="top"/>
    </xf>
    <xf numFmtId="9" fontId="5" fillId="0" borderId="0" xfId="1" applyFont="1" applyAlignment="1">
      <alignment horizontal="center" vertical="top"/>
    </xf>
    <xf numFmtId="3" fontId="4" fillId="15" borderId="5" xfId="2" applyNumberFormat="1" applyFont="1" applyFill="1" applyBorder="1" applyAlignment="1">
      <alignment horizontal="left" vertical="top" wrapText="1"/>
    </xf>
    <xf numFmtId="3" fontId="4" fillId="15" borderId="5" xfId="2" applyNumberFormat="1" applyFont="1" applyFill="1" applyBorder="1" applyAlignment="1">
      <alignment horizontal="right" vertical="top"/>
    </xf>
    <xf numFmtId="9" fontId="12" fillId="14" borderId="0" xfId="1" applyNumberFormat="1" applyFont="1" applyFill="1" applyAlignment="1">
      <alignment horizontal="center" vertical="center"/>
    </xf>
    <xf numFmtId="3" fontId="12" fillId="17" borderId="5" xfId="2" applyNumberFormat="1" applyFont="1" applyFill="1" applyBorder="1" applyAlignment="1">
      <alignment horizontal="right" vertical="center"/>
    </xf>
    <xf numFmtId="9" fontId="12" fillId="17" borderId="0" xfId="1" applyNumberFormat="1" applyFont="1" applyFill="1" applyAlignment="1">
      <alignment horizontal="center" vertical="top"/>
    </xf>
    <xf numFmtId="9" fontId="12" fillId="17" borderId="0" xfId="1" applyNumberFormat="1" applyFont="1" applyFill="1" applyAlignment="1">
      <alignment horizontal="center" vertical="center"/>
    </xf>
    <xf numFmtId="0" fontId="6" fillId="0" borderId="0" xfId="2" applyFont="1" applyAlignment="1">
      <alignment vertical="top"/>
    </xf>
    <xf numFmtId="0" fontId="5" fillId="0" borderId="0" xfId="2" applyFont="1" applyAlignment="1">
      <alignment horizontal="left" vertical="top"/>
    </xf>
    <xf numFmtId="3" fontId="2" fillId="6" borderId="5" xfId="2" applyNumberFormat="1" applyFont="1" applyFill="1" applyBorder="1" applyAlignment="1">
      <alignment horizontal="left" vertical="center" wrapText="1"/>
    </xf>
    <xf numFmtId="0" fontId="5" fillId="7" borderId="5" xfId="2" applyFont="1" applyFill="1" applyBorder="1" applyAlignment="1">
      <alignment horizontal="left" vertical="top" wrapText="1"/>
    </xf>
    <xf numFmtId="0" fontId="6" fillId="7" borderId="5" xfId="2" applyFont="1" applyFill="1" applyBorder="1" applyAlignment="1">
      <alignment horizontal="left" vertical="top" wrapText="1"/>
    </xf>
    <xf numFmtId="3" fontId="5" fillId="7" borderId="5" xfId="2" applyNumberFormat="1" applyFont="1" applyFill="1" applyBorder="1" applyAlignment="1">
      <alignment horizontal="left" vertical="top" wrapText="1"/>
    </xf>
    <xf numFmtId="3" fontId="6" fillId="7" borderId="5" xfId="2" applyNumberFormat="1" applyFont="1" applyFill="1" applyBorder="1" applyAlignment="1">
      <alignment horizontal="left" vertical="top" wrapText="1"/>
    </xf>
    <xf numFmtId="164" fontId="2" fillId="5" borderId="5" xfId="2" applyNumberFormat="1" applyFont="1" applyFill="1" applyBorder="1" applyAlignment="1">
      <alignment horizontal="center" vertical="top"/>
    </xf>
    <xf numFmtId="165" fontId="2" fillId="5" borderId="5" xfId="2" applyNumberFormat="1" applyFont="1" applyFill="1" applyBorder="1" applyAlignment="1">
      <alignment horizontal="center" vertical="top" wrapText="1"/>
    </xf>
    <xf numFmtId="165" fontId="2" fillId="5" borderId="5" xfId="2" applyNumberFormat="1" applyFont="1" applyFill="1" applyBorder="1" applyAlignment="1">
      <alignment horizontal="center" vertical="top"/>
    </xf>
    <xf numFmtId="3" fontId="2" fillId="6" borderId="6" xfId="2" applyNumberFormat="1" applyFont="1" applyFill="1" applyBorder="1" applyAlignment="1">
      <alignment horizontal="left" vertical="center" wrapText="1"/>
    </xf>
    <xf numFmtId="3" fontId="2" fillId="6" borderId="8" xfId="2" applyNumberFormat="1" applyFont="1" applyFill="1" applyBorder="1" applyAlignment="1">
      <alignment horizontal="left" vertical="center" wrapText="1"/>
    </xf>
    <xf numFmtId="3" fontId="2" fillId="6" borderId="7" xfId="2" applyNumberFormat="1" applyFont="1" applyFill="1" applyBorder="1" applyAlignment="1">
      <alignment horizontal="left" vertical="center" wrapText="1"/>
    </xf>
    <xf numFmtId="0" fontId="6" fillId="7" borderId="5" xfId="2" applyFont="1" applyFill="1" applyBorder="1" applyAlignment="1">
      <alignment vertical="top" wrapText="1"/>
    </xf>
    <xf numFmtId="3" fontId="2" fillId="5" borderId="5" xfId="2" applyNumberFormat="1" applyFont="1" applyFill="1" applyBorder="1" applyAlignment="1">
      <alignment horizontal="center" vertical="top" wrapText="1"/>
    </xf>
    <xf numFmtId="0" fontId="2" fillId="5" borderId="5" xfId="2" applyFont="1" applyFill="1" applyBorder="1" applyAlignment="1">
      <alignment horizontal="center" vertical="top"/>
    </xf>
    <xf numFmtId="3" fontId="4" fillId="5" borderId="5" xfId="2" applyNumberFormat="1" applyFont="1" applyFill="1" applyBorder="1" applyAlignment="1">
      <alignment horizontal="center" vertical="top" wrapText="1"/>
    </xf>
    <xf numFmtId="164" fontId="2" fillId="5" borderId="5" xfId="2" applyNumberFormat="1" applyFont="1" applyFill="1" applyBorder="1" applyAlignment="1">
      <alignment horizontal="center" vertical="top" wrapText="1"/>
    </xf>
    <xf numFmtId="0" fontId="5" fillId="7" borderId="6" xfId="2" applyFont="1" applyFill="1" applyBorder="1" applyAlignment="1">
      <alignment horizontal="left" vertical="top" wrapText="1"/>
    </xf>
    <xf numFmtId="0" fontId="5" fillId="7" borderId="7" xfId="2" applyFont="1" applyFill="1" applyBorder="1" applyAlignment="1">
      <alignment horizontal="left" vertical="top" wrapText="1"/>
    </xf>
    <xf numFmtId="0" fontId="5" fillId="7" borderId="8" xfId="2" applyFont="1" applyFill="1" applyBorder="1" applyAlignment="1">
      <alignment horizontal="left" vertical="top" wrapText="1"/>
    </xf>
    <xf numFmtId="0" fontId="5" fillId="7" borderId="6" xfId="2" applyFont="1" applyFill="1" applyBorder="1" applyAlignment="1">
      <alignment horizontal="center" vertical="top" wrapText="1"/>
    </xf>
    <xf numFmtId="0" fontId="5" fillId="7" borderId="8" xfId="2" applyFont="1" applyFill="1" applyBorder="1" applyAlignment="1">
      <alignment horizontal="center" vertical="top" wrapText="1"/>
    </xf>
    <xf numFmtId="0" fontId="5" fillId="7" borderId="7" xfId="2" applyFont="1" applyFill="1" applyBorder="1" applyAlignment="1">
      <alignment horizontal="center" vertical="top" wrapText="1"/>
    </xf>
    <xf numFmtId="3" fontId="7" fillId="11" borderId="5" xfId="2" applyNumberFormat="1" applyFont="1" applyFill="1" applyBorder="1" applyAlignment="1">
      <alignment horizontal="left" vertical="center" wrapText="1"/>
    </xf>
    <xf numFmtId="3" fontId="5" fillId="7" borderId="5" xfId="2" applyNumberFormat="1" applyFont="1" applyFill="1" applyBorder="1" applyAlignment="1">
      <alignment horizontal="left" vertical="center" wrapText="1"/>
    </xf>
    <xf numFmtId="3" fontId="5" fillId="7" borderId="6" xfId="2" applyNumberFormat="1" applyFont="1" applyFill="1" applyBorder="1" applyAlignment="1">
      <alignment horizontal="left" vertical="top" wrapText="1"/>
    </xf>
    <xf numFmtId="3" fontId="5" fillId="7" borderId="7" xfId="2" applyNumberFormat="1" applyFont="1" applyFill="1" applyBorder="1" applyAlignment="1">
      <alignment horizontal="left" vertical="top" wrapText="1"/>
    </xf>
    <xf numFmtId="0" fontId="6" fillId="7" borderId="6" xfId="2" applyFont="1" applyFill="1" applyBorder="1" applyAlignment="1">
      <alignment horizontal="left" vertical="top" wrapText="1"/>
    </xf>
    <xf numFmtId="0" fontId="6" fillId="7" borderId="7" xfId="2" applyFont="1" applyFill="1" applyBorder="1" applyAlignment="1">
      <alignment horizontal="left" vertical="top" wrapText="1"/>
    </xf>
    <xf numFmtId="3" fontId="5" fillId="7" borderId="8" xfId="2" applyNumberFormat="1" applyFont="1" applyFill="1" applyBorder="1" applyAlignment="1">
      <alignment horizontal="left" vertical="top" wrapText="1"/>
    </xf>
    <xf numFmtId="0" fontId="6" fillId="7" borderId="8" xfId="2" applyFont="1" applyFill="1" applyBorder="1" applyAlignment="1">
      <alignment horizontal="left" vertical="top" wrapText="1"/>
    </xf>
    <xf numFmtId="3" fontId="6" fillId="7" borderId="5" xfId="2" quotePrefix="1" applyNumberFormat="1" applyFont="1" applyFill="1" applyBorder="1" applyAlignment="1">
      <alignment horizontal="left" vertical="top" wrapText="1"/>
    </xf>
    <xf numFmtId="0" fontId="9" fillId="7" borderId="5" xfId="2" applyFont="1" applyFill="1" applyBorder="1" applyAlignment="1">
      <alignment horizontal="left" vertical="top" wrapText="1"/>
    </xf>
    <xf numFmtId="0" fontId="6" fillId="7" borderId="5" xfId="2" quotePrefix="1" applyFont="1" applyFill="1" applyBorder="1" applyAlignment="1">
      <alignment horizontal="left" vertical="top" wrapText="1"/>
    </xf>
    <xf numFmtId="3" fontId="7" fillId="6" borderId="5" xfId="2" applyNumberFormat="1" applyFont="1" applyFill="1" applyBorder="1" applyAlignment="1">
      <alignment horizontal="left" vertical="center" wrapText="1"/>
    </xf>
    <xf numFmtId="0" fontId="8" fillId="7" borderId="5" xfId="2" applyFont="1" applyFill="1" applyBorder="1" applyAlignment="1">
      <alignment horizontal="left" vertical="top" wrapText="1"/>
    </xf>
  </cellXfs>
  <cellStyles count="3">
    <cellStyle name="Normal" xfId="0" builtinId="0"/>
    <cellStyle name="Normal 2 2" xfId="2" xr:uid="{0EA662AE-52ED-477F-811B-31B386CB46F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jas\Documents\ONU%20REDD\Junta%20virtual%2018%20DIC2019\POA_2020_Extension_SL-FINALrev3112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RESUPUESTO\Presupuesto%20de%20ampliacion\versiones%20limpias\POA_2020_Extension_091219_GRC_TOTAL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2"/>
      <sheetName val="COMPONENTE 1"/>
      <sheetName val="COMPONENTE 2 (2)"/>
      <sheetName val="COMPONENTE 2"/>
      <sheetName val="COMPONENTE 3 (2)"/>
      <sheetName val="COMPONENTE 3"/>
      <sheetName val="UOP -2"/>
      <sheetName val="Descripicion"/>
      <sheetName val="ONU AMBIENTE"/>
      <sheetName val="Extensión 2020"/>
      <sheetName val="Ayuda memoria"/>
      <sheetName val="EJECUTADO "/>
    </sheetNames>
    <sheetDataSet>
      <sheetData sheetId="0"/>
      <sheetData sheetId="1">
        <row r="5">
          <cell r="K5">
            <v>2375.0233333333331</v>
          </cell>
          <cell r="M5">
            <v>1798.6766666666667</v>
          </cell>
        </row>
        <row r="6">
          <cell r="K6">
            <v>2375.0233333333331</v>
          </cell>
          <cell r="L6">
            <v>3572.55</v>
          </cell>
          <cell r="M6">
            <v>1115.4048891504799</v>
          </cell>
        </row>
        <row r="7">
          <cell r="L7">
            <v>2393.9699999999998</v>
          </cell>
          <cell r="M7">
            <v>4550.944673042095</v>
          </cell>
        </row>
        <row r="8">
          <cell r="K8">
            <v>2375.0233333333331</v>
          </cell>
          <cell r="M8">
            <v>5985.1885560133669</v>
          </cell>
        </row>
        <row r="9">
          <cell r="M9">
            <v>6074.78</v>
          </cell>
        </row>
        <row r="10">
          <cell r="M10">
            <v>9921.1564449676007</v>
          </cell>
        </row>
        <row r="12">
          <cell r="K12">
            <v>14840.68</v>
          </cell>
          <cell r="L12">
            <v>0</v>
          </cell>
          <cell r="M12">
            <v>0</v>
          </cell>
        </row>
        <row r="14">
          <cell r="L14">
            <v>5000</v>
          </cell>
          <cell r="M14">
            <v>4045.4227781047666</v>
          </cell>
        </row>
        <row r="15">
          <cell r="K15">
            <v>11029.13</v>
          </cell>
          <cell r="L15">
            <v>4282.5999999999995</v>
          </cell>
          <cell r="M15">
            <v>0</v>
          </cell>
        </row>
        <row r="16">
          <cell r="K16">
            <v>1977.23</v>
          </cell>
          <cell r="L16">
            <v>4319.93</v>
          </cell>
          <cell r="M16">
            <v>0</v>
          </cell>
        </row>
        <row r="17">
          <cell r="L17">
            <v>5518</v>
          </cell>
          <cell r="M17">
            <v>0</v>
          </cell>
        </row>
        <row r="18">
          <cell r="K18">
            <v>21872.670000000002</v>
          </cell>
          <cell r="L18">
            <v>19883.990000000002</v>
          </cell>
          <cell r="M18">
            <v>1344.382901867597</v>
          </cell>
        </row>
        <row r="19">
          <cell r="K19">
            <v>2488.89</v>
          </cell>
          <cell r="L19">
            <v>32.51</v>
          </cell>
          <cell r="M19">
            <v>369.22000000000048</v>
          </cell>
        </row>
        <row r="20">
          <cell r="L20">
            <v>7633.87</v>
          </cell>
          <cell r="M20">
            <v>4.1661785007818253E-3</v>
          </cell>
        </row>
        <row r="21">
          <cell r="K21">
            <v>369.22</v>
          </cell>
          <cell r="L21">
            <v>1041.07</v>
          </cell>
          <cell r="M21">
            <v>-2.2304833100861288E-4</v>
          </cell>
        </row>
        <row r="22">
          <cell r="L22">
            <v>232.57</v>
          </cell>
          <cell r="M22">
            <v>0</v>
          </cell>
        </row>
        <row r="23">
          <cell r="L23">
            <v>1824.53</v>
          </cell>
          <cell r="M23">
            <v>0</v>
          </cell>
        </row>
        <row r="24">
          <cell r="K24">
            <v>2987.57</v>
          </cell>
          <cell r="L24">
            <v>2213.7200000000003</v>
          </cell>
          <cell r="M24">
            <v>3.9964685097402253E-3</v>
          </cell>
        </row>
        <row r="25">
          <cell r="L25">
            <v>369.23</v>
          </cell>
          <cell r="M25">
            <v>0</v>
          </cell>
        </row>
        <row r="26">
          <cell r="M26">
            <v>5885.8151854031785</v>
          </cell>
        </row>
        <row r="27">
          <cell r="M27">
            <v>0</v>
          </cell>
        </row>
        <row r="28">
          <cell r="L28">
            <v>700</v>
          </cell>
          <cell r="M28">
            <v>0</v>
          </cell>
        </row>
        <row r="32">
          <cell r="L32">
            <v>23579.26</v>
          </cell>
          <cell r="M32">
            <v>1420.7400000000016</v>
          </cell>
        </row>
        <row r="33">
          <cell r="M33">
            <v>30000</v>
          </cell>
        </row>
        <row r="35">
          <cell r="M35">
            <v>17100</v>
          </cell>
        </row>
        <row r="36">
          <cell r="M36">
            <v>9600</v>
          </cell>
        </row>
        <row r="37">
          <cell r="M37">
            <v>1617.6470588235295</v>
          </cell>
        </row>
        <row r="38">
          <cell r="M38">
            <v>4000</v>
          </cell>
        </row>
        <row r="39">
          <cell r="M39">
            <v>1400</v>
          </cell>
        </row>
        <row r="41">
          <cell r="M41">
            <v>10000</v>
          </cell>
        </row>
        <row r="42">
          <cell r="M42">
            <v>31783.402001177164</v>
          </cell>
        </row>
        <row r="43">
          <cell r="M43">
            <v>98881.695114773378</v>
          </cell>
        </row>
        <row r="44">
          <cell r="M44">
            <v>52972.336668628603</v>
          </cell>
        </row>
        <row r="45">
          <cell r="M45">
            <v>31783.402001177164</v>
          </cell>
        </row>
        <row r="46">
          <cell r="M46">
            <v>12713.300800470901</v>
          </cell>
        </row>
        <row r="48">
          <cell r="M48">
            <v>10000</v>
          </cell>
        </row>
        <row r="49">
          <cell r="M49">
            <v>12000</v>
          </cell>
        </row>
        <row r="50">
          <cell r="L50">
            <v>2091.5800000000004</v>
          </cell>
          <cell r="M50">
            <v>5954.5399999999991</v>
          </cell>
        </row>
        <row r="51">
          <cell r="L51">
            <v>2091.5800000000004</v>
          </cell>
          <cell r="M51">
            <v>5954.5399999999991</v>
          </cell>
        </row>
        <row r="52">
          <cell r="L52">
            <v>2091.5800000000004</v>
          </cell>
          <cell r="M52">
            <v>5954.5399999999991</v>
          </cell>
        </row>
        <row r="53">
          <cell r="L53">
            <v>2091.5800000000004</v>
          </cell>
          <cell r="M53">
            <v>5954.5399999999991</v>
          </cell>
        </row>
        <row r="54">
          <cell r="L54">
            <v>2091.5800000000004</v>
          </cell>
          <cell r="M54">
            <v>5954.5399999999991</v>
          </cell>
        </row>
        <row r="55">
          <cell r="L55">
            <v>-912.67999999999938</v>
          </cell>
          <cell r="M55">
            <v>3330.8423778693341</v>
          </cell>
        </row>
        <row r="56">
          <cell r="M56">
            <v>1296.1199999999999</v>
          </cell>
        </row>
        <row r="57">
          <cell r="M57">
            <v>2646.12</v>
          </cell>
        </row>
        <row r="58">
          <cell r="M58">
            <v>1005.566733372572</v>
          </cell>
        </row>
        <row r="59">
          <cell r="M59">
            <v>1146.1199999999999</v>
          </cell>
        </row>
        <row r="60">
          <cell r="M60">
            <v>2646.12</v>
          </cell>
        </row>
        <row r="61">
          <cell r="L61">
            <v>2091.5800000000004</v>
          </cell>
          <cell r="M61">
            <v>18206.539999999997</v>
          </cell>
        </row>
        <row r="62">
          <cell r="L62">
            <v>185.85</v>
          </cell>
        </row>
        <row r="63">
          <cell r="M63">
            <v>9000</v>
          </cell>
        </row>
        <row r="65">
          <cell r="L65">
            <v>296.59999999999997</v>
          </cell>
          <cell r="M65">
            <v>16153.4</v>
          </cell>
        </row>
        <row r="66">
          <cell r="M66">
            <v>5542.21</v>
          </cell>
        </row>
        <row r="68">
          <cell r="L68">
            <v>3868.77</v>
          </cell>
          <cell r="M68">
            <v>530.03600000000051</v>
          </cell>
        </row>
        <row r="69">
          <cell r="M69">
            <v>3750</v>
          </cell>
        </row>
        <row r="70">
          <cell r="L70">
            <v>383.03</v>
          </cell>
          <cell r="M70">
            <v>10790.619999999999</v>
          </cell>
        </row>
        <row r="71">
          <cell r="M71">
            <v>5000</v>
          </cell>
        </row>
        <row r="75">
          <cell r="K75">
            <v>3562.5349999999999</v>
          </cell>
          <cell r="L75">
            <v>28683.96</v>
          </cell>
          <cell r="M75">
            <v>17725.435000000005</v>
          </cell>
        </row>
        <row r="76">
          <cell r="K76">
            <v>3562.5349999999999</v>
          </cell>
          <cell r="L76">
            <v>28683.96</v>
          </cell>
          <cell r="M76">
            <v>17725.435000000005</v>
          </cell>
        </row>
        <row r="77">
          <cell r="K77">
            <v>3766.98</v>
          </cell>
          <cell r="M77">
            <v>0</v>
          </cell>
        </row>
        <row r="78">
          <cell r="L78">
            <v>666.98</v>
          </cell>
          <cell r="M78">
            <v>0</v>
          </cell>
        </row>
        <row r="79">
          <cell r="L79">
            <v>3100</v>
          </cell>
          <cell r="M79">
            <v>0</v>
          </cell>
        </row>
        <row r="80">
          <cell r="L80">
            <v>87922.866999999998</v>
          </cell>
          <cell r="M80">
            <v>38077.133000000002</v>
          </cell>
        </row>
        <row r="81">
          <cell r="L81">
            <v>77127.121810565324</v>
          </cell>
          <cell r="M81">
            <v>32679.260405282665</v>
          </cell>
        </row>
        <row r="82">
          <cell r="L82">
            <v>12000</v>
          </cell>
          <cell r="M82">
            <v>12000</v>
          </cell>
        </row>
        <row r="83">
          <cell r="L83">
            <v>4414</v>
          </cell>
          <cell r="M83">
            <v>8828</v>
          </cell>
        </row>
        <row r="84">
          <cell r="L84">
            <v>22274.739999999998</v>
          </cell>
          <cell r="M84">
            <v>2925.260000000002</v>
          </cell>
        </row>
        <row r="85">
          <cell r="L85">
            <v>7024.9430142225401</v>
          </cell>
          <cell r="M85">
            <v>7317.1150711127075</v>
          </cell>
        </row>
        <row r="86">
          <cell r="L86">
            <v>2442.9075927015892</v>
          </cell>
          <cell r="M86">
            <v>0</v>
          </cell>
        </row>
        <row r="87">
          <cell r="L87">
            <v>10668</v>
          </cell>
          <cell r="M87">
            <v>0</v>
          </cell>
        </row>
        <row r="91">
          <cell r="L91">
            <v>13168.5</v>
          </cell>
          <cell r="M91">
            <v>12738.489999999998</v>
          </cell>
        </row>
        <row r="92">
          <cell r="M92">
            <v>37480.74</v>
          </cell>
        </row>
        <row r="94">
          <cell r="M94">
            <v>7500</v>
          </cell>
        </row>
        <row r="95">
          <cell r="L95">
            <v>1294.29</v>
          </cell>
          <cell r="M95">
            <v>8286.7099999999991</v>
          </cell>
        </row>
        <row r="96">
          <cell r="L96">
            <v>8209.75</v>
          </cell>
          <cell r="M96">
            <v>-6504.1200000000008</v>
          </cell>
        </row>
        <row r="98">
          <cell r="L98">
            <v>1235.58</v>
          </cell>
        </row>
        <row r="99">
          <cell r="L99">
            <v>3537.9125000000004</v>
          </cell>
          <cell r="M99">
            <v>5462.0874999999996</v>
          </cell>
        </row>
        <row r="100">
          <cell r="L100">
            <v>3537.9125000000004</v>
          </cell>
          <cell r="M100">
            <v>4591.2774999999983</v>
          </cell>
        </row>
        <row r="101">
          <cell r="L101">
            <v>3537.9125000000004</v>
          </cell>
          <cell r="M101">
            <v>2936.0874999999996</v>
          </cell>
        </row>
        <row r="102">
          <cell r="L102">
            <v>3537.9125000000004</v>
          </cell>
          <cell r="M102">
            <v>6462.0874999999996</v>
          </cell>
        </row>
        <row r="103">
          <cell r="L103">
            <v>42384.759999999995</v>
          </cell>
          <cell r="M103">
            <v>11602.570000000007</v>
          </cell>
        </row>
        <row r="104">
          <cell r="M104">
            <v>9621</v>
          </cell>
        </row>
        <row r="108">
          <cell r="L108">
            <v>8318</v>
          </cell>
          <cell r="M108">
            <v>0</v>
          </cell>
        </row>
        <row r="109">
          <cell r="L109">
            <v>6000</v>
          </cell>
          <cell r="M109">
            <v>30000</v>
          </cell>
        </row>
        <row r="110">
          <cell r="L110">
            <v>12307.646703943496</v>
          </cell>
          <cell r="M110">
            <v>55533.353743378466</v>
          </cell>
        </row>
        <row r="113">
          <cell r="L113">
            <v>4490.71</v>
          </cell>
          <cell r="M113">
            <v>7509.29</v>
          </cell>
        </row>
        <row r="114">
          <cell r="L114">
            <v>3283.0599999999995</v>
          </cell>
          <cell r="M114">
            <v>11716.94</v>
          </cell>
        </row>
        <row r="115">
          <cell r="L115">
            <v>495.67</v>
          </cell>
          <cell r="M115">
            <v>0</v>
          </cell>
        </row>
        <row r="116">
          <cell r="L116">
            <v>25689.579999999998</v>
          </cell>
          <cell r="M116">
            <v>0</v>
          </cell>
        </row>
        <row r="117">
          <cell r="L117">
            <v>22663.380000000005</v>
          </cell>
          <cell r="M117">
            <v>1968.6599999999962</v>
          </cell>
        </row>
        <row r="118">
          <cell r="L118">
            <v>15.76</v>
          </cell>
          <cell r="M118">
            <v>0</v>
          </cell>
        </row>
        <row r="119">
          <cell r="L119">
            <v>673.74999999999989</v>
          </cell>
          <cell r="M119">
            <v>0</v>
          </cell>
        </row>
        <row r="120">
          <cell r="M120">
            <v>5000</v>
          </cell>
        </row>
      </sheetData>
      <sheetData sheetId="2">
        <row r="28">
          <cell r="Q28">
            <v>5000</v>
          </cell>
        </row>
      </sheetData>
      <sheetData sheetId="3">
        <row r="21">
          <cell r="P21">
            <v>0</v>
          </cell>
        </row>
        <row r="22">
          <cell r="P22">
            <v>0</v>
          </cell>
        </row>
      </sheetData>
      <sheetData sheetId="4"/>
      <sheetData sheetId="5">
        <row r="7">
          <cell r="O7">
            <v>0</v>
          </cell>
        </row>
        <row r="8">
          <cell r="O8">
            <v>0</v>
          </cell>
        </row>
        <row r="9">
          <cell r="O9">
            <v>0</v>
          </cell>
        </row>
        <row r="11">
          <cell r="O11">
            <v>0</v>
          </cell>
        </row>
        <row r="12">
          <cell r="O12">
            <v>0</v>
          </cell>
        </row>
        <row r="13">
          <cell r="O13">
            <v>0</v>
          </cell>
        </row>
        <row r="14">
          <cell r="O14">
            <v>0</v>
          </cell>
        </row>
        <row r="15">
          <cell r="O15">
            <v>0</v>
          </cell>
        </row>
        <row r="16">
          <cell r="O16">
            <v>0</v>
          </cell>
          <cell r="Q16">
            <v>11500</v>
          </cell>
        </row>
      </sheetData>
      <sheetData sheetId="6">
        <row r="7">
          <cell r="N7">
            <v>5465.8099999999995</v>
          </cell>
          <cell r="O7">
            <v>19534.190000000002</v>
          </cell>
        </row>
        <row r="8">
          <cell r="M8">
            <v>10000</v>
          </cell>
          <cell r="O8">
            <v>0</v>
          </cell>
        </row>
        <row r="9">
          <cell r="O9">
            <v>5000</v>
          </cell>
        </row>
        <row r="10">
          <cell r="M10">
            <v>18114.13</v>
          </cell>
          <cell r="N10">
            <v>35884.201999999997</v>
          </cell>
          <cell r="O10">
            <v>37296.667999999998</v>
          </cell>
          <cell r="P10">
            <v>0</v>
          </cell>
        </row>
        <row r="11">
          <cell r="M11">
            <v>23322.13</v>
          </cell>
          <cell r="N11">
            <v>43068.53</v>
          </cell>
          <cell r="O11">
            <v>39678.874472598691</v>
          </cell>
          <cell r="P11">
            <v>0</v>
          </cell>
        </row>
        <row r="12">
          <cell r="M12">
            <v>13023.31</v>
          </cell>
          <cell r="N12">
            <v>24010.646000000001</v>
          </cell>
          <cell r="O12">
            <v>24096.044000000002</v>
          </cell>
          <cell r="P12">
            <v>0</v>
          </cell>
        </row>
        <row r="13">
          <cell r="N13">
            <v>7317.063170731707</v>
          </cell>
          <cell r="O13">
            <v>0</v>
          </cell>
          <cell r="P13">
            <v>0</v>
          </cell>
        </row>
        <row r="14">
          <cell r="N14">
            <v>8966.92</v>
          </cell>
          <cell r="O14">
            <v>0</v>
          </cell>
          <cell r="P14">
            <v>0</v>
          </cell>
        </row>
        <row r="15">
          <cell r="O15">
            <v>0</v>
          </cell>
          <cell r="P15">
            <v>0</v>
          </cell>
        </row>
        <row r="16">
          <cell r="M16">
            <v>1052.6500000000001</v>
          </cell>
          <cell r="N16">
            <v>1145.69</v>
          </cell>
          <cell r="O16">
            <v>0</v>
          </cell>
        </row>
        <row r="17">
          <cell r="M17">
            <v>18514.93</v>
          </cell>
          <cell r="N17">
            <v>20907.010000000002</v>
          </cell>
          <cell r="O17">
            <v>2885.57</v>
          </cell>
        </row>
        <row r="18">
          <cell r="M18">
            <v>5450</v>
          </cell>
          <cell r="N18">
            <v>9064</v>
          </cell>
          <cell r="O18">
            <v>4332</v>
          </cell>
        </row>
        <row r="19">
          <cell r="N19">
            <v>192.56</v>
          </cell>
          <cell r="O19">
            <v>0</v>
          </cell>
        </row>
        <row r="20">
          <cell r="N20">
            <v>2165.0499999999997</v>
          </cell>
          <cell r="O20">
            <v>0</v>
          </cell>
        </row>
        <row r="21">
          <cell r="N21">
            <v>264.32</v>
          </cell>
        </row>
        <row r="22">
          <cell r="N22">
            <v>83.27</v>
          </cell>
        </row>
        <row r="23">
          <cell r="N23">
            <v>3712.92</v>
          </cell>
          <cell r="O23">
            <v>0</v>
          </cell>
        </row>
        <row r="24">
          <cell r="M24">
            <v>356.12</v>
          </cell>
          <cell r="N24">
            <v>158.57</v>
          </cell>
          <cell r="O24">
            <v>0</v>
          </cell>
        </row>
        <row r="25">
          <cell r="N25">
            <v>682.3</v>
          </cell>
          <cell r="O25">
            <v>0</v>
          </cell>
        </row>
        <row r="26">
          <cell r="M26">
            <v>1645.48</v>
          </cell>
          <cell r="N26">
            <v>6189.0099999999993</v>
          </cell>
        </row>
        <row r="27">
          <cell r="N27">
            <v>301.02999999999997</v>
          </cell>
          <cell r="O27">
            <v>2.0000000000038654E-2</v>
          </cell>
        </row>
        <row r="28">
          <cell r="N28">
            <v>118.98</v>
          </cell>
          <cell r="O28">
            <v>0</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sheetName val="COMPONENTE 1"/>
      <sheetName val="COMPONENTE 2"/>
      <sheetName val="COMPONENTE 3"/>
      <sheetName val="UOP -2"/>
      <sheetName val="Descripicion"/>
      <sheetName val="ONU AMBIENTE"/>
      <sheetName val="Extensión 2020"/>
      <sheetName val="EJECUTADO "/>
    </sheetNames>
    <sheetDataSet>
      <sheetData sheetId="0"/>
      <sheetData sheetId="1">
        <row r="12">
          <cell r="K12">
            <v>14840.68</v>
          </cell>
        </row>
        <row r="85">
          <cell r="K85">
            <v>0</v>
          </cell>
        </row>
        <row r="88">
          <cell r="K88">
            <v>2015.77</v>
          </cell>
        </row>
        <row r="89">
          <cell r="K89">
            <v>8567.6</v>
          </cell>
        </row>
        <row r="90">
          <cell r="K90">
            <v>0</v>
          </cell>
        </row>
        <row r="91">
          <cell r="K91">
            <v>0</v>
          </cell>
        </row>
        <row r="92">
          <cell r="K92">
            <v>0</v>
          </cell>
        </row>
        <row r="93">
          <cell r="K93">
            <v>0</v>
          </cell>
        </row>
        <row r="94">
          <cell r="K94">
            <v>0</v>
          </cell>
        </row>
        <row r="99">
          <cell r="K99">
            <v>0</v>
          </cell>
        </row>
        <row r="101">
          <cell r="K101">
            <v>0</v>
          </cell>
        </row>
      </sheetData>
      <sheetData sheetId="2"/>
      <sheetData sheetId="3"/>
      <sheetData sheetId="4">
        <row r="7">
          <cell r="L7">
            <v>0</v>
          </cell>
        </row>
      </sheetData>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40424-AD73-4AD2-BF13-D2A08A2D0143}">
  <sheetPr>
    <pageSetUpPr fitToPage="1"/>
  </sheetPr>
  <dimension ref="A1:AB965"/>
  <sheetViews>
    <sheetView tabSelected="1" zoomScale="90" zoomScaleNormal="90" workbookViewId="0">
      <pane ySplit="5" topLeftCell="A6" activePane="bottomLeft" state="frozen"/>
      <selection pane="bottomLeft" activeCell="A6" sqref="A6:A15"/>
    </sheetView>
  </sheetViews>
  <sheetFormatPr defaultColWidth="41.5703125" defaultRowHeight="12.75" x14ac:dyDescent="0.25"/>
  <cols>
    <col min="1" max="2" width="41.5703125" style="7"/>
    <col min="3" max="3" width="41.5703125" style="130"/>
    <col min="4" max="7" width="5" style="7" customWidth="1"/>
    <col min="8" max="8" width="29.140625" style="7" customWidth="1"/>
    <col min="9" max="9" width="12.140625" style="7" customWidth="1"/>
    <col min="10" max="10" width="16.7109375" style="34" customWidth="1"/>
    <col min="11" max="11" width="16" style="34" customWidth="1"/>
    <col min="12" max="12" width="16.7109375" style="34" customWidth="1"/>
    <col min="13" max="13" width="14.42578125" style="34" customWidth="1"/>
    <col min="14" max="14" width="15.42578125" style="34" customWidth="1"/>
    <col min="15" max="15" width="16.42578125" style="34" customWidth="1"/>
    <col min="16" max="18" width="15" style="34" customWidth="1"/>
    <col min="19" max="19" width="15.42578125" style="121" customWidth="1"/>
    <col min="20" max="20" width="16.28515625" style="121" customWidth="1"/>
    <col min="21" max="22" width="17.140625" style="121" customWidth="1"/>
    <col min="23" max="16384" width="41.5703125" style="7"/>
  </cols>
  <sheetData>
    <row r="1" spans="1:28" ht="15.75" x14ac:dyDescent="0.25">
      <c r="A1" s="1" t="s">
        <v>0</v>
      </c>
      <c r="B1" s="2"/>
      <c r="C1" s="3"/>
      <c r="D1" s="2"/>
      <c r="E1" s="2"/>
      <c r="F1" s="2"/>
      <c r="G1" s="2"/>
      <c r="H1" s="2"/>
      <c r="I1" s="2"/>
      <c r="J1" s="4"/>
      <c r="K1" s="4"/>
      <c r="L1" s="4"/>
      <c r="M1" s="4"/>
      <c r="N1" s="4"/>
      <c r="O1" s="4"/>
      <c r="P1" s="4"/>
      <c r="Q1" s="4"/>
      <c r="R1" s="4"/>
      <c r="S1" s="5"/>
      <c r="T1" s="5"/>
      <c r="U1" s="5"/>
      <c r="V1" s="5"/>
      <c r="W1" s="6"/>
      <c r="X1" s="6"/>
      <c r="Y1" s="6"/>
      <c r="Z1" s="6"/>
      <c r="AA1" s="6"/>
      <c r="AB1" s="6"/>
    </row>
    <row r="2" spans="1:28" x14ac:dyDescent="0.25">
      <c r="A2" s="8" t="s">
        <v>1</v>
      </c>
      <c r="B2" s="9"/>
      <c r="C2" s="10"/>
      <c r="D2" s="9"/>
      <c r="E2" s="9"/>
      <c r="F2" s="9"/>
      <c r="G2" s="9"/>
      <c r="H2" s="9"/>
      <c r="I2" s="9"/>
      <c r="J2" s="11"/>
      <c r="K2" s="11"/>
      <c r="L2" s="11"/>
      <c r="M2" s="11"/>
      <c r="N2" s="11"/>
      <c r="O2" s="11"/>
      <c r="P2" s="11"/>
      <c r="Q2" s="11"/>
      <c r="R2" s="11"/>
      <c r="S2" s="12"/>
      <c r="T2" s="12"/>
      <c r="U2" s="12"/>
      <c r="V2" s="13"/>
      <c r="W2" s="6"/>
      <c r="X2" s="6"/>
      <c r="Y2" s="6"/>
      <c r="Z2" s="6"/>
      <c r="AA2" s="6"/>
      <c r="AB2" s="6"/>
    </row>
    <row r="3" spans="1:28" x14ac:dyDescent="0.25">
      <c r="A3" s="14" t="s">
        <v>2</v>
      </c>
      <c r="B3" s="15"/>
      <c r="C3" s="16"/>
      <c r="D3" s="15"/>
      <c r="E3" s="15"/>
      <c r="F3" s="15"/>
      <c r="G3" s="15"/>
      <c r="H3" s="15"/>
      <c r="I3" s="15"/>
      <c r="J3" s="17"/>
      <c r="K3" s="17"/>
      <c r="L3" s="17"/>
      <c r="M3" s="17"/>
      <c r="N3" s="17"/>
      <c r="O3" s="17"/>
      <c r="P3" s="17"/>
      <c r="Q3" s="17"/>
      <c r="R3" s="17"/>
      <c r="S3" s="18"/>
      <c r="T3" s="18"/>
      <c r="U3" s="18"/>
      <c r="V3" s="19"/>
      <c r="W3" s="6"/>
      <c r="X3" s="6"/>
      <c r="Y3" s="6"/>
      <c r="Z3" s="6"/>
      <c r="AA3" s="6"/>
      <c r="AB3" s="6"/>
    </row>
    <row r="4" spans="1:28" x14ac:dyDescent="0.25">
      <c r="A4" s="144" t="s">
        <v>3</v>
      </c>
      <c r="B4" s="144" t="s">
        <v>4</v>
      </c>
      <c r="C4" s="146" t="s">
        <v>5</v>
      </c>
      <c r="D4" s="20"/>
      <c r="E4" s="20"/>
      <c r="F4" s="20"/>
      <c r="G4" s="20"/>
      <c r="H4" s="144" t="s">
        <v>6</v>
      </c>
      <c r="I4" s="144" t="s">
        <v>7</v>
      </c>
      <c r="J4" s="147" t="s">
        <v>8</v>
      </c>
      <c r="K4" s="147"/>
      <c r="L4" s="137"/>
      <c r="M4" s="137" t="s">
        <v>9</v>
      </c>
      <c r="N4" s="137"/>
      <c r="O4" s="137"/>
      <c r="P4" s="137" t="s">
        <v>10</v>
      </c>
      <c r="Q4" s="137"/>
      <c r="R4" s="137"/>
      <c r="S4" s="138" t="s">
        <v>11</v>
      </c>
      <c r="T4" s="138" t="s">
        <v>12</v>
      </c>
      <c r="U4" s="138" t="s">
        <v>13</v>
      </c>
      <c r="V4" s="138" t="s">
        <v>14</v>
      </c>
      <c r="W4" s="6"/>
      <c r="X4" s="6"/>
      <c r="Y4" s="6"/>
      <c r="Z4" s="6"/>
      <c r="AA4" s="6"/>
      <c r="AB4" s="6"/>
    </row>
    <row r="5" spans="1:28" x14ac:dyDescent="0.25">
      <c r="A5" s="145"/>
      <c r="B5" s="144"/>
      <c r="C5" s="146"/>
      <c r="D5" s="20" t="s">
        <v>15</v>
      </c>
      <c r="E5" s="20" t="s">
        <v>16</v>
      </c>
      <c r="F5" s="20" t="s">
        <v>17</v>
      </c>
      <c r="G5" s="20" t="s">
        <v>18</v>
      </c>
      <c r="H5" s="144"/>
      <c r="I5" s="144"/>
      <c r="J5" s="21">
        <v>2018</v>
      </c>
      <c r="K5" s="21">
        <v>2019</v>
      </c>
      <c r="L5" s="21">
        <v>2020</v>
      </c>
      <c r="M5" s="21">
        <v>2018</v>
      </c>
      <c r="N5" s="21">
        <v>2019</v>
      </c>
      <c r="O5" s="21">
        <v>2020</v>
      </c>
      <c r="P5" s="21">
        <v>2018</v>
      </c>
      <c r="Q5" s="21">
        <v>2019</v>
      </c>
      <c r="R5" s="21">
        <v>2020</v>
      </c>
      <c r="S5" s="139"/>
      <c r="T5" s="139"/>
      <c r="U5" s="139"/>
      <c r="V5" s="139"/>
      <c r="W5" s="6"/>
      <c r="X5" s="6"/>
      <c r="Y5" s="6"/>
      <c r="Z5" s="6"/>
      <c r="AA5" s="6"/>
      <c r="AB5" s="6"/>
    </row>
    <row r="6" spans="1:28" ht="33.75" customHeight="1" x14ac:dyDescent="0.25">
      <c r="A6" s="132" t="s">
        <v>19</v>
      </c>
      <c r="B6" s="133" t="s">
        <v>20</v>
      </c>
      <c r="C6" s="164" t="s">
        <v>21</v>
      </c>
      <c r="D6" s="22"/>
      <c r="E6" s="22"/>
      <c r="F6" s="23"/>
      <c r="G6" s="23"/>
      <c r="H6" s="24" t="s">
        <v>22</v>
      </c>
      <c r="I6" s="25">
        <v>71300</v>
      </c>
      <c r="J6" s="26">
        <f>+'[1]COMPONENTE 1'!K5+'[1]COMPONENTE 1'!K6+'[1]COMPONENTE 1'!K7+'[1]COMPONENTE 1'!K8+'[1]COMPONENTE 1'!K9+'[1]COMPONENTE 1'!K10+'[1]COMPONENTE 1'!K26+'[1]COMPONENTE 1'!K27</f>
        <v>7125.07</v>
      </c>
      <c r="K6" s="26">
        <f>+'[1]COMPONENTE 1'!L5+'[1]COMPONENTE 1'!L6+'[1]COMPONENTE 1'!L7+'[1]COMPONENTE 1'!L8+'[1]COMPONENTE 1'!L9+'[1]COMPONENTE 1'!L10+'[1]COMPONENTE 1'!L26+'[1]COMPONENTE 1'!L27</f>
        <v>5966.52</v>
      </c>
      <c r="L6" s="26">
        <f>+'[1]COMPONENTE 1'!M5+'[1]COMPONENTE 1'!M6+'[1]COMPONENTE 1'!M7+'[1]COMPONENTE 1'!M8+'[1]COMPONENTE 1'!M9+'[1]COMPONENTE 1'!M10+'[1]COMPONENTE 1'!M26+'[1]COMPONENTE 1'!M27</f>
        <v>35331.966415243383</v>
      </c>
      <c r="M6" s="27"/>
      <c r="N6" s="27"/>
      <c r="O6" s="27"/>
      <c r="P6" s="27"/>
      <c r="Q6" s="27"/>
      <c r="R6" s="27"/>
      <c r="S6" s="28">
        <f t="shared" ref="S6:U15" si="0">SUM(J6,M6,P6)</f>
        <v>7125.07</v>
      </c>
      <c r="T6" s="28">
        <f t="shared" si="0"/>
        <v>5966.52</v>
      </c>
      <c r="U6" s="28">
        <f t="shared" si="0"/>
        <v>35331.966415243383</v>
      </c>
      <c r="V6" s="28">
        <f t="shared" ref="V6:V15" si="1">SUM(S6:U6)</f>
        <v>48423.55641524338</v>
      </c>
      <c r="W6" s="6"/>
      <c r="X6" s="6"/>
      <c r="Y6" s="6"/>
      <c r="Z6" s="6"/>
      <c r="AA6" s="6"/>
      <c r="AB6" s="6"/>
    </row>
    <row r="7" spans="1:28" ht="33.75" customHeight="1" x14ac:dyDescent="0.25">
      <c r="A7" s="132"/>
      <c r="B7" s="133"/>
      <c r="C7" s="164"/>
      <c r="D7" s="22"/>
      <c r="E7" s="22"/>
      <c r="F7" s="23"/>
      <c r="G7" s="23"/>
      <c r="H7" s="24" t="s">
        <v>23</v>
      </c>
      <c r="I7" s="25">
        <v>71610</v>
      </c>
      <c r="J7" s="26">
        <f>+'[1]COMPONENTE 1'!K15</f>
        <v>11029.13</v>
      </c>
      <c r="K7" s="26">
        <f>+'[1]COMPONENTE 1'!L15</f>
        <v>4282.5999999999995</v>
      </c>
      <c r="L7" s="26">
        <f>+'[1]COMPONENTE 1'!M15</f>
        <v>0</v>
      </c>
      <c r="M7" s="29"/>
      <c r="N7" s="29"/>
      <c r="O7" s="29"/>
      <c r="P7" s="29"/>
      <c r="Q7" s="29"/>
      <c r="R7" s="29"/>
      <c r="S7" s="28">
        <f t="shared" si="0"/>
        <v>11029.13</v>
      </c>
      <c r="T7" s="28">
        <f t="shared" si="0"/>
        <v>4282.5999999999995</v>
      </c>
      <c r="U7" s="28">
        <f t="shared" si="0"/>
        <v>0</v>
      </c>
      <c r="V7" s="28">
        <f t="shared" si="1"/>
        <v>15311.73</v>
      </c>
      <c r="W7" s="6"/>
      <c r="X7" s="6"/>
      <c r="Y7" s="6"/>
      <c r="Z7" s="6"/>
      <c r="AA7" s="6"/>
      <c r="AB7" s="6"/>
    </row>
    <row r="8" spans="1:28" ht="39" customHeight="1" x14ac:dyDescent="0.25">
      <c r="A8" s="132"/>
      <c r="B8" s="133"/>
      <c r="C8" s="30" t="s">
        <v>24</v>
      </c>
      <c r="D8" s="22"/>
      <c r="E8" s="22"/>
      <c r="F8" s="31"/>
      <c r="G8" s="31"/>
      <c r="H8" s="24" t="s">
        <v>25</v>
      </c>
      <c r="I8" s="32">
        <v>71620</v>
      </c>
      <c r="J8" s="26">
        <f>+'[1]COMPONENTE 1'!K14+'[1]COMPONENTE 1'!K18+'[1]COMPONENTE 1'!K28</f>
        <v>21872.670000000002</v>
      </c>
      <c r="K8" s="26">
        <f>+'[1]COMPONENTE 1'!L14+'[1]COMPONENTE 1'!L18+'[1]COMPONENTE 1'!L28</f>
        <v>25583.99</v>
      </c>
      <c r="L8" s="33">
        <f>+'[1]COMPONENTE 1'!M14+'[1]COMPONENTE 1'!M18+'[1]COMPONENTE 1'!M28</f>
        <v>5389.8056799723636</v>
      </c>
      <c r="M8" s="26"/>
      <c r="N8" s="26"/>
      <c r="O8" s="26"/>
      <c r="P8" s="26"/>
      <c r="Q8" s="26"/>
      <c r="R8" s="26"/>
      <c r="S8" s="28">
        <f t="shared" si="0"/>
        <v>21872.670000000002</v>
      </c>
      <c r="T8" s="28">
        <f t="shared" si="0"/>
        <v>25583.99</v>
      </c>
      <c r="U8" s="28">
        <f t="shared" si="0"/>
        <v>5389.8056799723636</v>
      </c>
      <c r="V8" s="28">
        <f t="shared" si="1"/>
        <v>52846.465679972367</v>
      </c>
      <c r="W8" s="6"/>
      <c r="X8" s="6"/>
      <c r="Y8" s="6"/>
      <c r="Z8" s="6"/>
      <c r="AA8" s="6"/>
      <c r="AB8" s="6"/>
    </row>
    <row r="9" spans="1:28" ht="39" customHeight="1" x14ac:dyDescent="0.25">
      <c r="A9" s="132"/>
      <c r="B9" s="133"/>
      <c r="C9" s="30" t="s">
        <v>26</v>
      </c>
      <c r="D9" s="22"/>
      <c r="E9" s="22"/>
      <c r="F9" s="31"/>
      <c r="G9" s="31"/>
      <c r="H9" s="24" t="s">
        <v>27</v>
      </c>
      <c r="I9" s="25">
        <v>71600</v>
      </c>
      <c r="J9" s="26">
        <f>+'[1]COMPONENTE 1'!K16+'[1]COMPONENTE 1'!K17</f>
        <v>1977.23</v>
      </c>
      <c r="K9" s="26">
        <f>+'[1]COMPONENTE 1'!L16+'[1]COMPONENTE 1'!L17</f>
        <v>9837.93</v>
      </c>
      <c r="L9" s="26">
        <f>+'[1]COMPONENTE 1'!M16+'[1]COMPONENTE 1'!M17</f>
        <v>0</v>
      </c>
      <c r="M9" s="26"/>
      <c r="N9" s="26"/>
      <c r="O9" s="26"/>
      <c r="P9" s="26"/>
      <c r="Q9" s="26"/>
      <c r="R9" s="26"/>
      <c r="S9" s="28">
        <f t="shared" si="0"/>
        <v>1977.23</v>
      </c>
      <c r="T9" s="28">
        <f t="shared" si="0"/>
        <v>9837.93</v>
      </c>
      <c r="U9" s="28">
        <f t="shared" si="0"/>
        <v>0</v>
      </c>
      <c r="V9" s="28">
        <f t="shared" si="1"/>
        <v>11815.16</v>
      </c>
      <c r="W9" s="6"/>
      <c r="X9" s="6"/>
      <c r="Y9" s="6"/>
      <c r="Z9" s="6"/>
      <c r="AA9" s="6"/>
      <c r="AB9" s="6"/>
    </row>
    <row r="10" spans="1:28" ht="54" customHeight="1" x14ac:dyDescent="0.25">
      <c r="A10" s="132"/>
      <c r="B10" s="133"/>
      <c r="C10" s="30" t="s">
        <v>28</v>
      </c>
      <c r="D10" s="22"/>
      <c r="E10" s="22"/>
      <c r="F10" s="31"/>
      <c r="G10" s="31"/>
      <c r="H10" s="24" t="s">
        <v>29</v>
      </c>
      <c r="I10" s="25">
        <v>72500</v>
      </c>
      <c r="J10" s="26">
        <f>+'[1]COMPONENTE 1'!K19</f>
        <v>2488.89</v>
      </c>
      <c r="K10" s="26">
        <f>+'[1]COMPONENTE 1'!L19</f>
        <v>32.51</v>
      </c>
      <c r="L10" s="26">
        <f>+'[1]COMPONENTE 1'!M19</f>
        <v>369.22000000000048</v>
      </c>
      <c r="M10" s="26"/>
      <c r="N10" s="26"/>
      <c r="O10" s="26"/>
      <c r="P10" s="26"/>
      <c r="Q10" s="26"/>
      <c r="R10" s="26"/>
      <c r="S10" s="28">
        <f t="shared" si="0"/>
        <v>2488.89</v>
      </c>
      <c r="T10" s="28">
        <f t="shared" si="0"/>
        <v>32.51</v>
      </c>
      <c r="U10" s="28">
        <f t="shared" si="0"/>
        <v>369.22000000000048</v>
      </c>
      <c r="V10" s="28">
        <f t="shared" si="1"/>
        <v>2890.6200000000008</v>
      </c>
      <c r="W10" s="6"/>
      <c r="X10" s="6"/>
      <c r="Y10" s="6"/>
      <c r="Z10" s="6"/>
      <c r="AA10" s="6"/>
      <c r="AB10" s="6"/>
    </row>
    <row r="11" spans="1:28" ht="24" customHeight="1" x14ac:dyDescent="0.25">
      <c r="A11" s="132"/>
      <c r="B11" s="133"/>
      <c r="C11" s="164" t="s">
        <v>30</v>
      </c>
      <c r="D11" s="22"/>
      <c r="E11" s="22"/>
      <c r="F11" s="23"/>
      <c r="G11" s="23"/>
      <c r="H11" s="24" t="s">
        <v>31</v>
      </c>
      <c r="I11" s="25">
        <v>72800</v>
      </c>
      <c r="J11" s="26">
        <f>+'[1]COMPONENTE 1'!K12</f>
        <v>14840.68</v>
      </c>
      <c r="K11" s="26">
        <f>+'[1]COMPONENTE 1'!L12</f>
        <v>0</v>
      </c>
      <c r="L11" s="26">
        <f>+'[1]COMPONENTE 1'!M12</f>
        <v>0</v>
      </c>
      <c r="M11" s="26"/>
      <c r="N11" s="26"/>
      <c r="O11" s="26"/>
      <c r="P11" s="26"/>
      <c r="Q11" s="26"/>
      <c r="R11" s="26"/>
      <c r="S11" s="28">
        <f t="shared" si="0"/>
        <v>14840.68</v>
      </c>
      <c r="T11" s="28">
        <f t="shared" si="0"/>
        <v>0</v>
      </c>
      <c r="U11" s="28">
        <f t="shared" si="0"/>
        <v>0</v>
      </c>
      <c r="V11" s="28">
        <f t="shared" si="1"/>
        <v>14840.68</v>
      </c>
      <c r="W11" s="6"/>
      <c r="X11" s="6"/>
      <c r="Y11" s="6"/>
      <c r="Z11" s="6"/>
      <c r="AA11" s="6"/>
      <c r="AB11" s="6"/>
    </row>
    <row r="12" spans="1:28" ht="24" customHeight="1" x14ac:dyDescent="0.25">
      <c r="A12" s="132"/>
      <c r="B12" s="133"/>
      <c r="C12" s="164"/>
      <c r="D12" s="22"/>
      <c r="E12" s="22"/>
      <c r="F12" s="23"/>
      <c r="G12" s="23"/>
      <c r="H12" s="24" t="s">
        <v>32</v>
      </c>
      <c r="I12" s="25">
        <v>72300</v>
      </c>
      <c r="J12" s="26">
        <f>+'[1]COMPONENTE 1'!K22</f>
        <v>0</v>
      </c>
      <c r="K12" s="26">
        <f>+'[1]COMPONENTE 1'!L22</f>
        <v>232.57</v>
      </c>
      <c r="L12" s="26">
        <f>+'[1]COMPONENTE 1'!M22</f>
        <v>0</v>
      </c>
      <c r="M12" s="26"/>
      <c r="N12" s="26"/>
      <c r="O12" s="26"/>
      <c r="P12" s="26"/>
      <c r="Q12" s="26"/>
      <c r="R12" s="26"/>
      <c r="S12" s="28">
        <f t="shared" si="0"/>
        <v>0</v>
      </c>
      <c r="T12" s="28">
        <f t="shared" si="0"/>
        <v>232.57</v>
      </c>
      <c r="U12" s="28">
        <f t="shared" si="0"/>
        <v>0</v>
      </c>
      <c r="V12" s="28">
        <f t="shared" si="1"/>
        <v>232.57</v>
      </c>
      <c r="W12" s="6"/>
      <c r="X12" s="6"/>
      <c r="Y12" s="6"/>
      <c r="Z12" s="6"/>
      <c r="AA12" s="6"/>
      <c r="AB12" s="6"/>
    </row>
    <row r="13" spans="1:28" ht="29.25" customHeight="1" x14ac:dyDescent="0.25">
      <c r="A13" s="132"/>
      <c r="B13" s="133"/>
      <c r="C13" s="164"/>
      <c r="D13" s="22"/>
      <c r="E13" s="22"/>
      <c r="F13" s="23"/>
      <c r="G13" s="23"/>
      <c r="H13" s="24" t="s">
        <v>33</v>
      </c>
      <c r="I13" s="25">
        <v>74200</v>
      </c>
      <c r="J13" s="34">
        <f>+'[1]COMPONENTE 1'!K21+'[1]COMPONENTE 1'!K25</f>
        <v>369.22</v>
      </c>
      <c r="K13" s="34">
        <f>+'[1]COMPONENTE 1'!L21+'[1]COMPONENTE 1'!L25</f>
        <v>1410.3</v>
      </c>
      <c r="L13" s="34">
        <f>+'[1]COMPONENTE 1'!M21+'[1]COMPONENTE 1'!M25</f>
        <v>-2.2304833100861288E-4</v>
      </c>
      <c r="M13" s="26"/>
      <c r="N13" s="26"/>
      <c r="O13" s="26"/>
      <c r="P13" s="26"/>
      <c r="Q13" s="26"/>
      <c r="R13" s="26"/>
      <c r="S13" s="28">
        <f t="shared" si="0"/>
        <v>369.22</v>
      </c>
      <c r="T13" s="28">
        <f t="shared" si="0"/>
        <v>1410.3</v>
      </c>
      <c r="U13" s="28">
        <f t="shared" si="0"/>
        <v>-2.2304833100861288E-4</v>
      </c>
      <c r="V13" s="28">
        <f t="shared" si="1"/>
        <v>1779.519776951669</v>
      </c>
      <c r="W13" s="6"/>
      <c r="X13" s="6"/>
      <c r="Y13" s="6"/>
      <c r="Z13" s="6"/>
      <c r="AA13" s="6"/>
      <c r="AB13" s="6"/>
    </row>
    <row r="14" spans="1:28" ht="28.5" customHeight="1" x14ac:dyDescent="0.25">
      <c r="A14" s="132"/>
      <c r="B14" s="133"/>
      <c r="C14" s="30" t="s">
        <v>34</v>
      </c>
      <c r="D14" s="22"/>
      <c r="E14" s="22"/>
      <c r="F14" s="31"/>
      <c r="G14" s="31"/>
      <c r="H14" s="24" t="s">
        <v>35</v>
      </c>
      <c r="I14" s="25">
        <v>74500</v>
      </c>
      <c r="J14" s="26"/>
      <c r="K14" s="26"/>
      <c r="L14" s="26"/>
      <c r="M14" s="26"/>
      <c r="N14" s="26"/>
      <c r="O14" s="26"/>
      <c r="P14" s="26"/>
      <c r="Q14" s="26"/>
      <c r="R14" s="26"/>
      <c r="S14" s="28">
        <f t="shared" si="0"/>
        <v>0</v>
      </c>
      <c r="T14" s="28">
        <f t="shared" si="0"/>
        <v>0</v>
      </c>
      <c r="U14" s="28">
        <f t="shared" si="0"/>
        <v>0</v>
      </c>
      <c r="V14" s="28">
        <f t="shared" si="1"/>
        <v>0</v>
      </c>
      <c r="W14" s="6"/>
      <c r="X14" s="6"/>
      <c r="Y14" s="6"/>
      <c r="Z14" s="6"/>
      <c r="AA14" s="6"/>
      <c r="AB14" s="6"/>
    </row>
    <row r="15" spans="1:28" ht="28.5" customHeight="1" x14ac:dyDescent="0.25">
      <c r="A15" s="132"/>
      <c r="B15" s="133"/>
      <c r="C15" s="30" t="s">
        <v>36</v>
      </c>
      <c r="D15" s="22"/>
      <c r="E15" s="22"/>
      <c r="F15" s="31"/>
      <c r="G15" s="31"/>
      <c r="H15" s="24" t="s">
        <v>37</v>
      </c>
      <c r="I15" s="25">
        <v>75700</v>
      </c>
      <c r="J15" s="26">
        <f>+'[1]COMPONENTE 1'!K20+'[1]COMPONENTE 1'!K23+'[1]COMPONENTE 1'!K24</f>
        <v>2987.57</v>
      </c>
      <c r="K15" s="26">
        <f>+'[1]COMPONENTE 1'!L20+'[1]COMPONENTE 1'!L23+'[1]COMPONENTE 1'!L24</f>
        <v>11672.119999999999</v>
      </c>
      <c r="L15" s="26">
        <f>+'[1]COMPONENTE 1'!M20+'[1]COMPONENTE 1'!M23+'[1]COMPONENTE 1'!M24</f>
        <v>8.1626470105220506E-3</v>
      </c>
      <c r="M15" s="26"/>
      <c r="N15" s="26"/>
      <c r="O15" s="26"/>
      <c r="P15" s="26"/>
      <c r="Q15" s="26"/>
      <c r="R15" s="26"/>
      <c r="S15" s="28">
        <f t="shared" si="0"/>
        <v>2987.57</v>
      </c>
      <c r="T15" s="28">
        <f t="shared" si="0"/>
        <v>11672.119999999999</v>
      </c>
      <c r="U15" s="28">
        <f t="shared" si="0"/>
        <v>8.1626470105220506E-3</v>
      </c>
      <c r="V15" s="28">
        <f t="shared" si="1"/>
        <v>14659.69816264701</v>
      </c>
      <c r="W15" s="6"/>
      <c r="X15" s="6"/>
      <c r="Y15" s="6"/>
      <c r="Z15" s="6"/>
      <c r="AA15" s="6"/>
      <c r="AB15" s="6"/>
    </row>
    <row r="16" spans="1:28" s="42" customFormat="1" ht="15.75" customHeight="1" x14ac:dyDescent="0.25">
      <c r="A16" s="35"/>
      <c r="B16" s="36"/>
      <c r="C16" s="37"/>
      <c r="D16" s="22"/>
      <c r="E16" s="22"/>
      <c r="F16" s="36"/>
      <c r="G16" s="36"/>
      <c r="H16" s="38" t="s">
        <v>38</v>
      </c>
      <c r="I16" s="39"/>
      <c r="J16" s="40">
        <f t="shared" ref="J16:V16" si="2">SUM(J6:J15)</f>
        <v>62690.46</v>
      </c>
      <c r="K16" s="40">
        <f t="shared" si="2"/>
        <v>59018.540000000008</v>
      </c>
      <c r="L16" s="40">
        <f t="shared" si="2"/>
        <v>41091.000034814431</v>
      </c>
      <c r="M16" s="40">
        <f t="shared" si="2"/>
        <v>0</v>
      </c>
      <c r="N16" s="40">
        <f t="shared" si="2"/>
        <v>0</v>
      </c>
      <c r="O16" s="40">
        <f t="shared" si="2"/>
        <v>0</v>
      </c>
      <c r="P16" s="40">
        <f t="shared" si="2"/>
        <v>0</v>
      </c>
      <c r="Q16" s="40">
        <f t="shared" si="2"/>
        <v>0</v>
      </c>
      <c r="R16" s="40">
        <f t="shared" si="2"/>
        <v>0</v>
      </c>
      <c r="S16" s="40">
        <f t="shared" si="2"/>
        <v>62690.46</v>
      </c>
      <c r="T16" s="40">
        <f t="shared" si="2"/>
        <v>59018.540000000008</v>
      </c>
      <c r="U16" s="40">
        <f t="shared" si="2"/>
        <v>41091.000034814431</v>
      </c>
      <c r="V16" s="40">
        <f t="shared" si="2"/>
        <v>162800.00003481444</v>
      </c>
      <c r="W16" s="41"/>
      <c r="X16" s="41"/>
      <c r="Y16" s="41"/>
      <c r="Z16" s="41"/>
      <c r="AA16" s="41"/>
      <c r="AB16" s="41"/>
    </row>
    <row r="17" spans="1:28" ht="19.5" customHeight="1" x14ac:dyDescent="0.25">
      <c r="A17" s="165" t="s">
        <v>39</v>
      </c>
      <c r="B17" s="133" t="s">
        <v>40</v>
      </c>
      <c r="C17" s="166" t="s">
        <v>41</v>
      </c>
      <c r="D17" s="22"/>
      <c r="E17" s="22"/>
      <c r="F17" s="43"/>
      <c r="G17" s="43"/>
      <c r="H17" s="24" t="s">
        <v>22</v>
      </c>
      <c r="I17" s="25">
        <v>71300</v>
      </c>
      <c r="J17" s="26"/>
      <c r="K17" s="26">
        <f>SUM('[1]COMPONENTE 1'!L32,'[1]COMPONENTE 1'!L33,'[1]COMPONENTE 1'!L41,'[1]COMPONENTE 1'!L42,'[1]COMPONENTE 1'!L43,'[1]COMPONENTE 1'!L44,'[1]COMPONENTE 1'!L45,'[1]COMPONENTE 1'!L46)</f>
        <v>23579.26</v>
      </c>
      <c r="L17" s="26">
        <f>SUM('[1]COMPONENTE 1'!M32,'[1]COMPONENTE 1'!M33,'[1]COMPONENTE 1'!M41,'[1]COMPONENTE 1'!M42,'[1]COMPONENTE 1'!M43,'[1]COMPONENTE 1'!M44,'[1]COMPONENTE 1'!M45,'[1]COMPONENTE 1'!M46)</f>
        <v>269554.87658622721</v>
      </c>
      <c r="M17" s="26"/>
      <c r="N17" s="26"/>
      <c r="O17" s="26"/>
      <c r="P17" s="26"/>
      <c r="Q17" s="26"/>
      <c r="R17" s="26"/>
      <c r="S17" s="28">
        <f t="shared" ref="S17:U26" si="3">SUM(J17,M17,P17)</f>
        <v>0</v>
      </c>
      <c r="T17" s="28">
        <f t="shared" si="3"/>
        <v>23579.26</v>
      </c>
      <c r="U17" s="28">
        <f t="shared" si="3"/>
        <v>269554.87658622721</v>
      </c>
      <c r="V17" s="28">
        <f t="shared" ref="V17:V26" si="4">SUM(S17:U17)</f>
        <v>293134.13658622722</v>
      </c>
      <c r="W17" s="6"/>
      <c r="X17" s="6"/>
      <c r="Y17" s="6"/>
      <c r="Z17" s="6"/>
      <c r="AA17" s="6"/>
      <c r="AB17" s="6"/>
    </row>
    <row r="18" spans="1:28" ht="19.5" customHeight="1" x14ac:dyDescent="0.25">
      <c r="A18" s="165"/>
      <c r="B18" s="133"/>
      <c r="C18" s="166"/>
      <c r="D18" s="22"/>
      <c r="E18" s="22"/>
      <c r="F18" s="43"/>
      <c r="G18" s="43"/>
      <c r="H18" s="24" t="s">
        <v>25</v>
      </c>
      <c r="I18" s="25">
        <v>71600</v>
      </c>
      <c r="J18" s="26"/>
      <c r="K18" s="26">
        <f>SUM('[1]COMPONENTE 1'!L50,'[1]COMPONENTE 1'!L51,'[1]COMPONENTE 1'!L52,'[1]COMPONENTE 1'!L53,'[1]COMPONENTE 1'!L54,'[1]COMPONENTE 1'!L55,'[1]COMPONENTE 1'!L56,'[1]COMPONENTE 1'!L57,'[1]COMPONENTE 1'!L58,'[1]COMPONENTE 1'!L59,'[1]COMPONENTE 1'!L60,'[1]COMPONENTE 1'!L61,'[1]COMPONENTE 1'!L69)</f>
        <v>11636.800000000001</v>
      </c>
      <c r="L18" s="26">
        <f>SUM('[1]COMPONENTE 1'!M50,'[1]COMPONENTE 1'!M51,'[1]COMPONENTE 1'!M52,'[1]COMPONENTE 1'!M53,'[1]COMPONENTE 1'!M54,'[1]COMPONENTE 1'!M55,'[1]COMPONENTE 1'!M56,'[1]COMPONENTE 1'!M57,'[1]COMPONENTE 1'!M58,'[1]COMPONENTE 1'!M59,'[1]COMPONENTE 1'!M60,'[1]COMPONENTE 1'!M61,'[1]COMPONENTE 1'!M69)</f>
        <v>63800.129111241913</v>
      </c>
      <c r="M18" s="26"/>
      <c r="N18" s="26"/>
      <c r="O18" s="26"/>
      <c r="P18" s="26"/>
      <c r="Q18" s="26"/>
      <c r="R18" s="26"/>
      <c r="S18" s="28">
        <f t="shared" si="3"/>
        <v>0</v>
      </c>
      <c r="T18" s="28">
        <f t="shared" si="3"/>
        <v>11636.800000000001</v>
      </c>
      <c r="U18" s="28">
        <f t="shared" si="3"/>
        <v>63800.129111241913</v>
      </c>
      <c r="V18" s="28">
        <f t="shared" si="4"/>
        <v>75436.929111241916</v>
      </c>
      <c r="W18" s="6"/>
      <c r="X18" s="6"/>
      <c r="Y18" s="6"/>
      <c r="Z18" s="6"/>
      <c r="AA18" s="6"/>
      <c r="AB18" s="6"/>
    </row>
    <row r="19" spans="1:28" ht="19.5" customHeight="1" x14ac:dyDescent="0.25">
      <c r="A19" s="165"/>
      <c r="B19" s="133"/>
      <c r="C19" s="166"/>
      <c r="D19" s="22"/>
      <c r="E19" s="22"/>
      <c r="F19" s="43"/>
      <c r="G19" s="43"/>
      <c r="H19" s="24" t="s">
        <v>42</v>
      </c>
      <c r="I19" s="25">
        <v>72200</v>
      </c>
      <c r="J19" s="26"/>
      <c r="K19" s="26">
        <f>'[1]COMPONENTE 1'!L62</f>
        <v>185.85</v>
      </c>
      <c r="L19" s="26">
        <f>SUM('[1]COMPONENTE 1'!M38)</f>
        <v>4000</v>
      </c>
      <c r="M19" s="26"/>
      <c r="N19" s="26"/>
      <c r="O19" s="26"/>
      <c r="P19" s="26"/>
      <c r="Q19" s="26"/>
      <c r="R19" s="26"/>
      <c r="S19" s="28">
        <f t="shared" si="3"/>
        <v>0</v>
      </c>
      <c r="T19" s="28">
        <f t="shared" si="3"/>
        <v>185.85</v>
      </c>
      <c r="U19" s="28">
        <f t="shared" si="3"/>
        <v>4000</v>
      </c>
      <c r="V19" s="28">
        <f t="shared" si="4"/>
        <v>4185.8500000000004</v>
      </c>
      <c r="W19" s="6"/>
      <c r="X19" s="6"/>
      <c r="Y19" s="6"/>
      <c r="Z19" s="6"/>
      <c r="AA19" s="6"/>
      <c r="AB19" s="6"/>
    </row>
    <row r="20" spans="1:28" ht="19.5" customHeight="1" x14ac:dyDescent="0.25">
      <c r="A20" s="165"/>
      <c r="B20" s="133"/>
      <c r="C20" s="166"/>
      <c r="D20" s="22"/>
      <c r="E20" s="22"/>
      <c r="F20" s="43"/>
      <c r="G20" s="43"/>
      <c r="H20" s="24" t="s">
        <v>29</v>
      </c>
      <c r="I20" s="25">
        <v>72500</v>
      </c>
      <c r="J20" s="26"/>
      <c r="K20" s="26">
        <f>SUM('[1]COMPONENTE 1'!L65,'[1]COMPONENTE 1'!L66)</f>
        <v>296.59999999999997</v>
      </c>
      <c r="L20" s="26">
        <f>SUM('[1]COMPONENTE 1'!M65,'[1]COMPONENTE 1'!M66)</f>
        <v>21695.61</v>
      </c>
      <c r="M20" s="26"/>
      <c r="N20" s="26"/>
      <c r="O20" s="26"/>
      <c r="P20" s="26"/>
      <c r="Q20" s="26"/>
      <c r="R20" s="26"/>
      <c r="S20" s="28">
        <f t="shared" si="3"/>
        <v>0</v>
      </c>
      <c r="T20" s="28">
        <f t="shared" si="3"/>
        <v>296.59999999999997</v>
      </c>
      <c r="U20" s="28">
        <f t="shared" si="3"/>
        <v>21695.61</v>
      </c>
      <c r="V20" s="28">
        <f t="shared" si="4"/>
        <v>21992.21</v>
      </c>
      <c r="W20" s="6"/>
      <c r="X20" s="6"/>
      <c r="Y20" s="6"/>
      <c r="Z20" s="6"/>
      <c r="AA20" s="6"/>
      <c r="AB20" s="6"/>
    </row>
    <row r="21" spans="1:28" ht="19.5" customHeight="1" x14ac:dyDescent="0.25">
      <c r="A21" s="165"/>
      <c r="B21" s="133"/>
      <c r="C21" s="166"/>
      <c r="D21" s="22"/>
      <c r="E21" s="22"/>
      <c r="F21" s="43"/>
      <c r="G21" s="43"/>
      <c r="H21" s="24" t="s">
        <v>31</v>
      </c>
      <c r="I21" s="25">
        <v>72800</v>
      </c>
      <c r="J21" s="26"/>
      <c r="K21" s="26">
        <v>47.14</v>
      </c>
      <c r="L21" s="26">
        <f>SUM('[1]COMPONENTE 1'!M35,'[1]COMPONENTE 1'!M36,'[1]COMPONENTE 1'!M37,'[1]COMPONENTE 1'!M39)</f>
        <v>29717.647058823528</v>
      </c>
      <c r="M21" s="26"/>
      <c r="N21" s="26"/>
      <c r="O21" s="26"/>
      <c r="P21" s="26"/>
      <c r="Q21" s="26"/>
      <c r="R21" s="26"/>
      <c r="S21" s="28">
        <f t="shared" si="3"/>
        <v>0</v>
      </c>
      <c r="T21" s="28">
        <f t="shared" si="3"/>
        <v>47.14</v>
      </c>
      <c r="U21" s="28">
        <f t="shared" si="3"/>
        <v>29717.647058823528</v>
      </c>
      <c r="V21" s="28">
        <f t="shared" si="4"/>
        <v>29764.787058823527</v>
      </c>
      <c r="W21" s="6"/>
      <c r="X21" s="6"/>
      <c r="Y21" s="6"/>
      <c r="Z21" s="6"/>
      <c r="AA21" s="6"/>
      <c r="AB21" s="6"/>
    </row>
    <row r="22" spans="1:28" ht="19.5" customHeight="1" x14ac:dyDescent="0.25">
      <c r="A22" s="165"/>
      <c r="B22" s="133"/>
      <c r="C22" s="166"/>
      <c r="D22" s="22"/>
      <c r="E22" s="22"/>
      <c r="F22" s="43"/>
      <c r="G22" s="43"/>
      <c r="H22" s="24" t="s">
        <v>32</v>
      </c>
      <c r="I22" s="25">
        <v>72300</v>
      </c>
      <c r="J22" s="26"/>
      <c r="K22" s="26">
        <v>413.63</v>
      </c>
      <c r="L22" s="26"/>
      <c r="M22" s="26"/>
      <c r="N22" s="26"/>
      <c r="O22" s="26"/>
      <c r="P22" s="26"/>
      <c r="Q22" s="26"/>
      <c r="R22" s="26"/>
      <c r="S22" s="28">
        <f t="shared" si="3"/>
        <v>0</v>
      </c>
      <c r="T22" s="28">
        <f t="shared" si="3"/>
        <v>413.63</v>
      </c>
      <c r="U22" s="28">
        <f t="shared" si="3"/>
        <v>0</v>
      </c>
      <c r="V22" s="28">
        <f t="shared" si="4"/>
        <v>413.63</v>
      </c>
      <c r="W22" s="6"/>
      <c r="X22" s="6"/>
      <c r="Y22" s="6"/>
      <c r="Z22" s="6"/>
      <c r="AA22" s="6"/>
      <c r="AB22" s="6"/>
    </row>
    <row r="23" spans="1:28" ht="19.5" customHeight="1" x14ac:dyDescent="0.25">
      <c r="A23" s="165"/>
      <c r="B23" s="133"/>
      <c r="C23" s="166"/>
      <c r="D23" s="22"/>
      <c r="E23" s="22"/>
      <c r="F23" s="43"/>
      <c r="G23" s="43"/>
      <c r="H23" s="24" t="s">
        <v>35</v>
      </c>
      <c r="I23" s="25">
        <v>74500</v>
      </c>
      <c r="J23" s="26"/>
      <c r="K23" s="26"/>
      <c r="L23" s="26"/>
      <c r="M23" s="26"/>
      <c r="N23" s="26"/>
      <c r="O23" s="26"/>
      <c r="P23" s="26"/>
      <c r="Q23" s="26"/>
      <c r="R23" s="26"/>
      <c r="S23" s="28">
        <f t="shared" si="3"/>
        <v>0</v>
      </c>
      <c r="T23" s="28">
        <f t="shared" si="3"/>
        <v>0</v>
      </c>
      <c r="U23" s="28">
        <f t="shared" si="3"/>
        <v>0</v>
      </c>
      <c r="V23" s="28">
        <f t="shared" si="4"/>
        <v>0</v>
      </c>
      <c r="W23" s="6"/>
      <c r="X23" s="6"/>
      <c r="Y23" s="6"/>
      <c r="Z23" s="6"/>
      <c r="AA23" s="6"/>
      <c r="AB23" s="6"/>
    </row>
    <row r="24" spans="1:28" ht="19.5" customHeight="1" x14ac:dyDescent="0.25">
      <c r="A24" s="165"/>
      <c r="B24" s="133"/>
      <c r="C24" s="166"/>
      <c r="D24" s="22"/>
      <c r="E24" s="22"/>
      <c r="F24" s="43"/>
      <c r="G24" s="43"/>
      <c r="H24" s="24" t="s">
        <v>43</v>
      </c>
      <c r="I24" s="25">
        <v>73100</v>
      </c>
      <c r="J24" s="26"/>
      <c r="K24" s="26">
        <f>SUM('[1]COMPONENTE 1'!L63)</f>
        <v>0</v>
      </c>
      <c r="L24" s="26">
        <f>SUM('[1]COMPONENTE 1'!M63)</f>
        <v>9000</v>
      </c>
      <c r="M24" s="26"/>
      <c r="N24" s="26"/>
      <c r="O24" s="26"/>
      <c r="P24" s="26"/>
      <c r="Q24" s="26"/>
      <c r="R24" s="26"/>
      <c r="S24" s="28">
        <f t="shared" si="3"/>
        <v>0</v>
      </c>
      <c r="T24" s="28">
        <f t="shared" si="3"/>
        <v>0</v>
      </c>
      <c r="U24" s="28">
        <f t="shared" si="3"/>
        <v>9000</v>
      </c>
      <c r="V24" s="28">
        <f t="shared" si="4"/>
        <v>9000</v>
      </c>
      <c r="W24" s="6"/>
      <c r="X24" s="6"/>
      <c r="Y24" s="6"/>
      <c r="Z24" s="6"/>
      <c r="AA24" s="6"/>
      <c r="AB24" s="6"/>
    </row>
    <row r="25" spans="1:28" ht="19.5" customHeight="1" x14ac:dyDescent="0.25">
      <c r="A25" s="165"/>
      <c r="B25" s="133"/>
      <c r="C25" s="166"/>
      <c r="D25" s="22"/>
      <c r="E25" s="22"/>
      <c r="F25" s="43"/>
      <c r="G25" s="43"/>
      <c r="H25" s="24" t="s">
        <v>37</v>
      </c>
      <c r="I25" s="25">
        <v>75700</v>
      </c>
      <c r="J25" s="26"/>
      <c r="K25" s="26">
        <f>SUM('[1]COMPONENTE 1'!L48,'[1]COMPONENTE 1'!L49,'[1]COMPONENTE 1'!L68,'[1]COMPONENTE 1'!L70)</f>
        <v>4251.8</v>
      </c>
      <c r="L25" s="26">
        <f>SUM('[1]COMPONENTE 1'!M48,'[1]COMPONENTE 1'!M49,'[1]COMPONENTE 1'!M68,'[1]COMPONENTE 1'!M70)</f>
        <v>33320.656000000003</v>
      </c>
      <c r="M25" s="26"/>
      <c r="N25" s="26"/>
      <c r="O25" s="26"/>
      <c r="P25" s="26"/>
      <c r="Q25" s="26"/>
      <c r="R25" s="26"/>
      <c r="S25" s="28">
        <f t="shared" si="3"/>
        <v>0</v>
      </c>
      <c r="T25" s="28">
        <f t="shared" si="3"/>
        <v>4251.8</v>
      </c>
      <c r="U25" s="28">
        <f t="shared" si="3"/>
        <v>33320.656000000003</v>
      </c>
      <c r="V25" s="28">
        <f t="shared" si="4"/>
        <v>37572.456000000006</v>
      </c>
      <c r="W25" s="6"/>
      <c r="X25" s="6"/>
      <c r="Y25" s="6"/>
      <c r="Z25" s="6"/>
      <c r="AA25" s="6"/>
      <c r="AB25" s="6"/>
    </row>
    <row r="26" spans="1:28" ht="19.5" customHeight="1" x14ac:dyDescent="0.25">
      <c r="A26" s="165"/>
      <c r="B26" s="133"/>
      <c r="C26" s="166"/>
      <c r="D26" s="22"/>
      <c r="E26" s="22"/>
      <c r="F26" s="43"/>
      <c r="G26" s="43"/>
      <c r="H26" s="24" t="s">
        <v>44</v>
      </c>
      <c r="I26" s="25">
        <v>64399</v>
      </c>
      <c r="J26" s="26"/>
      <c r="K26" s="26">
        <f>SUM('[1]COMPONENTE 1'!L71)</f>
        <v>0</v>
      </c>
      <c r="L26" s="26">
        <f>SUM('[1]COMPONENTE 1'!M71)</f>
        <v>5000</v>
      </c>
      <c r="M26" s="26"/>
      <c r="N26" s="26"/>
      <c r="O26" s="26"/>
      <c r="P26" s="26"/>
      <c r="Q26" s="26"/>
      <c r="R26" s="26"/>
      <c r="S26" s="28">
        <f t="shared" si="3"/>
        <v>0</v>
      </c>
      <c r="T26" s="28">
        <f t="shared" si="3"/>
        <v>0</v>
      </c>
      <c r="U26" s="28">
        <f t="shared" si="3"/>
        <v>5000</v>
      </c>
      <c r="V26" s="28">
        <f t="shared" si="4"/>
        <v>5000</v>
      </c>
      <c r="W26" s="6"/>
      <c r="X26" s="6"/>
      <c r="Y26" s="6"/>
      <c r="Z26" s="6"/>
      <c r="AA26" s="6"/>
      <c r="AB26" s="6"/>
    </row>
    <row r="27" spans="1:28" s="42" customFormat="1" ht="19.5" customHeight="1" x14ac:dyDescent="0.25">
      <c r="A27" s="35"/>
      <c r="B27" s="36"/>
      <c r="C27" s="37"/>
      <c r="D27" s="36"/>
      <c r="E27" s="36"/>
      <c r="F27" s="36"/>
      <c r="G27" s="36"/>
      <c r="H27" s="38" t="s">
        <v>45</v>
      </c>
      <c r="I27" s="39"/>
      <c r="J27" s="40">
        <f t="shared" ref="J27:V27" si="5">SUM(J17:J26)</f>
        <v>0</v>
      </c>
      <c r="K27" s="40">
        <f t="shared" si="5"/>
        <v>40411.079999999994</v>
      </c>
      <c r="L27" s="40">
        <f t="shared" si="5"/>
        <v>436088.91875629267</v>
      </c>
      <c r="M27" s="40">
        <f t="shared" si="5"/>
        <v>0</v>
      </c>
      <c r="N27" s="40">
        <f t="shared" si="5"/>
        <v>0</v>
      </c>
      <c r="O27" s="40">
        <f t="shared" si="5"/>
        <v>0</v>
      </c>
      <c r="P27" s="40">
        <f t="shared" si="5"/>
        <v>0</v>
      </c>
      <c r="Q27" s="40">
        <f t="shared" si="5"/>
        <v>0</v>
      </c>
      <c r="R27" s="40">
        <f t="shared" si="5"/>
        <v>0</v>
      </c>
      <c r="S27" s="40">
        <f t="shared" si="5"/>
        <v>0</v>
      </c>
      <c r="T27" s="40">
        <f t="shared" si="5"/>
        <v>40411.079999999994</v>
      </c>
      <c r="U27" s="40">
        <f t="shared" si="5"/>
        <v>436088.91875629267</v>
      </c>
      <c r="V27" s="40">
        <f t="shared" si="5"/>
        <v>476499.99875629268</v>
      </c>
      <c r="W27" s="41"/>
      <c r="X27" s="41"/>
      <c r="Y27" s="41"/>
      <c r="Z27" s="41"/>
      <c r="AA27" s="41"/>
      <c r="AB27" s="41"/>
    </row>
    <row r="28" spans="1:28" ht="24.75" customHeight="1" x14ac:dyDescent="0.25">
      <c r="A28" s="154" t="s">
        <v>46</v>
      </c>
      <c r="B28" s="133" t="s">
        <v>47</v>
      </c>
      <c r="C28" s="163" t="s">
        <v>48</v>
      </c>
      <c r="D28" s="22"/>
      <c r="E28" s="44"/>
      <c r="F28" s="45"/>
      <c r="G28" s="45"/>
      <c r="H28" s="46" t="s">
        <v>22</v>
      </c>
      <c r="I28" s="47">
        <v>71300</v>
      </c>
      <c r="J28" s="26">
        <f>+'[1]COMPONENTE 1'!K75+'[1]COMPONENTE 1'!K76+'[1]COMPONENTE 1'!K77+'[1]COMPONENTE 1'!K78+'[1]COMPONENTE 1'!K79+'[1]COMPONENTE 1'!K80+'[1]COMPONENTE 1'!K81+'[1]COMPONENTE 1'!K82+'[1]COMPONENTE 1'!K83+'[1]COMPONENTE 1'!K84+'[1]COMPONENTE 1'!K86</f>
        <v>10892.05</v>
      </c>
      <c r="K28" s="26">
        <f>SUM('[1]COMPONENTE 1'!L75,'[1]COMPONENTE 1'!L76,'[1]COMPONENTE 1'!L77,'[1]COMPONENTE 1'!L78,'[1]COMPONENTE 1'!L79,'[1]COMPONENTE 1'!L80,'[1]COMPONENTE 1'!L81,'[1]COMPONENTE 1'!L82,'[1]COMPONENTE 1'!L83,'[1]COMPONENTE 1'!L84,'[1]COMPONENTE 1'!L86)</f>
        <v>267316.53640326695</v>
      </c>
      <c r="L28" s="26">
        <f>SUM('[1]COMPONENTE 1'!M75,'[1]COMPONENTE 1'!M76,'[1]COMPONENTE 1'!M77,'[1]COMPONENTE 1'!M78,'[1]COMPONENTE 1'!M79,'[1]COMPONENTE 1'!M80,'[1]COMPONENTE 1'!M81,'[1]COMPONENTE 1'!M82,'[1]COMPONENTE 1'!M83,'[1]COMPONENTE 1'!M84,'[1]COMPONENTE 1'!M86)</f>
        <v>129960.52340528267</v>
      </c>
      <c r="M28" s="26"/>
      <c r="N28" s="26"/>
      <c r="O28" s="26"/>
      <c r="P28" s="26"/>
      <c r="Q28" s="26"/>
      <c r="R28" s="26"/>
      <c r="S28" s="28">
        <f t="shared" ref="S28:U39" si="6">SUM(J28,M28,P28)</f>
        <v>10892.05</v>
      </c>
      <c r="T28" s="28">
        <f t="shared" si="6"/>
        <v>267316.53640326695</v>
      </c>
      <c r="U28" s="28">
        <f t="shared" si="6"/>
        <v>129960.52340528267</v>
      </c>
      <c r="V28" s="28">
        <f t="shared" ref="V28:V39" si="7">SUM(S28:U28)</f>
        <v>408169.10980854963</v>
      </c>
      <c r="W28" s="48"/>
      <c r="X28" s="48"/>
      <c r="Y28" s="48"/>
      <c r="Z28" s="48"/>
      <c r="AA28" s="48"/>
      <c r="AB28" s="48"/>
    </row>
    <row r="29" spans="1:28" ht="24.75" customHeight="1" x14ac:dyDescent="0.25">
      <c r="A29" s="154"/>
      <c r="B29" s="133"/>
      <c r="C29" s="163"/>
      <c r="D29" s="22"/>
      <c r="E29" s="44"/>
      <c r="F29" s="45"/>
      <c r="G29" s="45"/>
      <c r="H29" s="46" t="s">
        <v>49</v>
      </c>
      <c r="I29" s="47">
        <v>71400</v>
      </c>
      <c r="J29" s="26">
        <f>+'[1]COMPONENTE 1'!K85+'[1]COMPONENTE 1'!K87</f>
        <v>0</v>
      </c>
      <c r="K29" s="26">
        <f>SUM('[1]COMPONENTE 1'!L85,'[1]COMPONENTE 1'!L87)</f>
        <v>17692.943014222539</v>
      </c>
      <c r="L29" s="26">
        <f>SUM('[1]COMPONENTE 1'!M85,'[1]COMPONENTE 1'!M87)</f>
        <v>7317.1150711127075</v>
      </c>
      <c r="M29" s="49"/>
      <c r="N29" s="49"/>
      <c r="O29" s="49"/>
      <c r="P29" s="49"/>
      <c r="Q29" s="49"/>
      <c r="R29" s="49"/>
      <c r="S29" s="28">
        <f t="shared" si="6"/>
        <v>0</v>
      </c>
      <c r="T29" s="28">
        <f t="shared" si="6"/>
        <v>17692.943014222539</v>
      </c>
      <c r="U29" s="28">
        <f t="shared" si="6"/>
        <v>7317.1150711127075</v>
      </c>
      <c r="V29" s="28">
        <f t="shared" si="7"/>
        <v>25010.058085335248</v>
      </c>
      <c r="W29" s="48"/>
      <c r="X29" s="6"/>
      <c r="Y29" s="6"/>
      <c r="Z29" s="6"/>
      <c r="AA29" s="6"/>
      <c r="AB29" s="6"/>
    </row>
    <row r="30" spans="1:28" ht="24.75" customHeight="1" x14ac:dyDescent="0.25">
      <c r="A30" s="154"/>
      <c r="B30" s="133"/>
      <c r="C30" s="163"/>
      <c r="D30" s="22"/>
      <c r="E30" s="44"/>
      <c r="F30" s="45"/>
      <c r="G30" s="45"/>
      <c r="H30" s="46" t="s">
        <v>25</v>
      </c>
      <c r="I30" s="47">
        <v>71600</v>
      </c>
      <c r="J30" s="26">
        <f>+'[2]COMPONENTE 1'!K89+'[2]COMPONENTE 1'!K94</f>
        <v>8567.6</v>
      </c>
      <c r="K30" s="26">
        <f>SUM('[1]COMPONENTE 1'!L95,'[1]COMPONENTE 1'!L96,'[1]COMPONENTE 1'!L97,'[1]COMPONENTE 1'!L103)</f>
        <v>51888.799999999996</v>
      </c>
      <c r="L30" s="26">
        <f>SUM('[1]COMPONENTE 1'!M95,'[1]COMPONENTE 1'!M96,'[1]COMPONENTE 1'!M97,'[1]COMPONENTE 1'!M103)</f>
        <v>13385.160000000005</v>
      </c>
      <c r="M30" s="49"/>
      <c r="N30" s="49"/>
      <c r="O30" s="49"/>
      <c r="P30" s="49"/>
      <c r="Q30" s="49"/>
      <c r="R30" s="49"/>
      <c r="S30" s="28">
        <f t="shared" si="6"/>
        <v>8567.6</v>
      </c>
      <c r="T30" s="28">
        <f t="shared" si="6"/>
        <v>51888.799999999996</v>
      </c>
      <c r="U30" s="28">
        <f t="shared" si="6"/>
        <v>13385.160000000005</v>
      </c>
      <c r="V30" s="28">
        <f t="shared" si="7"/>
        <v>73841.56</v>
      </c>
      <c r="W30" s="48"/>
      <c r="X30" s="6"/>
      <c r="Y30" s="6"/>
      <c r="Z30" s="6"/>
      <c r="AA30" s="6"/>
      <c r="AB30" s="6"/>
    </row>
    <row r="31" spans="1:28" ht="24.75" customHeight="1" x14ac:dyDescent="0.25">
      <c r="A31" s="154"/>
      <c r="B31" s="133"/>
      <c r="C31" s="163"/>
      <c r="D31" s="22"/>
      <c r="E31" s="44"/>
      <c r="F31" s="45"/>
      <c r="G31" s="45"/>
      <c r="H31" s="46" t="s">
        <v>42</v>
      </c>
      <c r="I31" s="47">
        <v>72200</v>
      </c>
      <c r="J31" s="26"/>
      <c r="K31" s="26"/>
      <c r="L31" s="26"/>
      <c r="M31" s="26"/>
      <c r="N31" s="26"/>
      <c r="O31" s="26"/>
      <c r="P31" s="26"/>
      <c r="Q31" s="26"/>
      <c r="R31" s="26"/>
      <c r="S31" s="28">
        <f t="shared" si="6"/>
        <v>0</v>
      </c>
      <c r="T31" s="28">
        <f t="shared" si="6"/>
        <v>0</v>
      </c>
      <c r="U31" s="28">
        <f t="shared" si="6"/>
        <v>0</v>
      </c>
      <c r="V31" s="28">
        <f t="shared" si="7"/>
        <v>0</v>
      </c>
      <c r="W31" s="48"/>
      <c r="X31" s="6"/>
      <c r="Y31" s="6"/>
      <c r="Z31" s="6"/>
      <c r="AA31" s="6"/>
      <c r="AB31" s="6"/>
    </row>
    <row r="32" spans="1:28" ht="24.75" customHeight="1" x14ac:dyDescent="0.25">
      <c r="A32" s="154"/>
      <c r="B32" s="133"/>
      <c r="C32" s="163"/>
      <c r="D32" s="22"/>
      <c r="E32" s="44"/>
      <c r="F32" s="45"/>
      <c r="G32" s="45"/>
      <c r="H32" s="46" t="s">
        <v>29</v>
      </c>
      <c r="I32" s="47">
        <v>72500</v>
      </c>
      <c r="J32" s="26"/>
      <c r="K32" s="26"/>
      <c r="L32" s="49"/>
      <c r="M32" s="26"/>
      <c r="N32" s="26"/>
      <c r="O32" s="26"/>
      <c r="P32" s="26"/>
      <c r="Q32" s="26"/>
      <c r="R32" s="26"/>
      <c r="S32" s="28">
        <f t="shared" si="6"/>
        <v>0</v>
      </c>
      <c r="T32" s="28">
        <f t="shared" si="6"/>
        <v>0</v>
      </c>
      <c r="U32" s="28">
        <f t="shared" si="6"/>
        <v>0</v>
      </c>
      <c r="V32" s="28">
        <f t="shared" si="7"/>
        <v>0</v>
      </c>
      <c r="W32" s="48"/>
      <c r="X32" s="6"/>
      <c r="Y32" s="6"/>
      <c r="Z32" s="6"/>
      <c r="AA32" s="6"/>
      <c r="AB32" s="6"/>
    </row>
    <row r="33" spans="1:28" ht="24.75" customHeight="1" x14ac:dyDescent="0.25">
      <c r="A33" s="154"/>
      <c r="B33" s="133"/>
      <c r="C33" s="163"/>
      <c r="D33" s="22"/>
      <c r="E33" s="44"/>
      <c r="F33" s="45"/>
      <c r="G33" s="45"/>
      <c r="H33" s="46"/>
      <c r="I33" s="47"/>
      <c r="J33" s="26"/>
      <c r="K33" s="26"/>
      <c r="L33" s="49"/>
      <c r="M33" s="26"/>
      <c r="N33" s="26"/>
      <c r="O33" s="26"/>
      <c r="P33" s="26"/>
      <c r="Q33" s="26"/>
      <c r="R33" s="26"/>
      <c r="S33" s="28">
        <f t="shared" si="6"/>
        <v>0</v>
      </c>
      <c r="T33" s="28">
        <f t="shared" si="6"/>
        <v>0</v>
      </c>
      <c r="U33" s="28">
        <f t="shared" si="6"/>
        <v>0</v>
      </c>
      <c r="V33" s="28">
        <f t="shared" si="7"/>
        <v>0</v>
      </c>
      <c r="W33" s="48"/>
      <c r="X33" s="6"/>
      <c r="Y33" s="6"/>
      <c r="Z33" s="6"/>
      <c r="AA33" s="6"/>
      <c r="AB33" s="6"/>
    </row>
    <row r="34" spans="1:28" ht="32.25" customHeight="1" x14ac:dyDescent="0.25">
      <c r="A34" s="154"/>
      <c r="B34" s="133"/>
      <c r="C34" s="163"/>
      <c r="D34" s="22"/>
      <c r="E34" s="44"/>
      <c r="F34" s="45"/>
      <c r="G34" s="45"/>
      <c r="H34" s="46" t="s">
        <v>33</v>
      </c>
      <c r="I34" s="50">
        <v>74200</v>
      </c>
      <c r="J34" s="26"/>
      <c r="K34" s="26"/>
      <c r="L34" s="33">
        <f>SUM('[1]COMPONENTE 1'!M92)</f>
        <v>37480.74</v>
      </c>
      <c r="M34" s="49"/>
      <c r="N34" s="49"/>
      <c r="O34" s="49"/>
      <c r="P34" s="49"/>
      <c r="Q34" s="49"/>
      <c r="R34" s="49"/>
      <c r="S34" s="28">
        <f t="shared" si="6"/>
        <v>0</v>
      </c>
      <c r="T34" s="28">
        <f t="shared" si="6"/>
        <v>0</v>
      </c>
      <c r="U34" s="28">
        <f t="shared" si="6"/>
        <v>37480.74</v>
      </c>
      <c r="V34" s="28">
        <f t="shared" si="7"/>
        <v>37480.74</v>
      </c>
      <c r="W34" s="48"/>
      <c r="X34" s="6"/>
      <c r="Y34" s="6"/>
      <c r="Z34" s="6"/>
      <c r="AA34" s="6"/>
      <c r="AB34" s="6"/>
    </row>
    <row r="35" spans="1:28" ht="24.75" customHeight="1" x14ac:dyDescent="0.25">
      <c r="A35" s="154"/>
      <c r="B35" s="133"/>
      <c r="C35" s="163"/>
      <c r="D35" s="51"/>
      <c r="E35" s="52"/>
      <c r="F35" s="45"/>
      <c r="G35" s="45"/>
      <c r="H35" s="46" t="s">
        <v>35</v>
      </c>
      <c r="I35" s="47">
        <v>74500</v>
      </c>
      <c r="J35" s="26"/>
      <c r="K35" s="26"/>
      <c r="L35" s="49"/>
      <c r="M35" s="49"/>
      <c r="N35" s="49"/>
      <c r="O35" s="49"/>
      <c r="P35" s="49"/>
      <c r="Q35" s="49"/>
      <c r="R35" s="49"/>
      <c r="S35" s="28">
        <f t="shared" si="6"/>
        <v>0</v>
      </c>
      <c r="T35" s="28">
        <f t="shared" si="6"/>
        <v>0</v>
      </c>
      <c r="U35" s="28">
        <f t="shared" si="6"/>
        <v>0</v>
      </c>
      <c r="V35" s="28">
        <f t="shared" si="7"/>
        <v>0</v>
      </c>
      <c r="W35" s="48"/>
      <c r="X35" s="6"/>
      <c r="Y35" s="6"/>
      <c r="Z35" s="6"/>
      <c r="AA35" s="6"/>
      <c r="AB35" s="6"/>
    </row>
    <row r="36" spans="1:28" ht="24.75" customHeight="1" x14ac:dyDescent="0.25">
      <c r="A36" s="154"/>
      <c r="B36" s="133"/>
      <c r="C36" s="163"/>
      <c r="D36" s="51"/>
      <c r="E36" s="52"/>
      <c r="F36" s="45"/>
      <c r="G36" s="45"/>
      <c r="H36" s="46" t="s">
        <v>37</v>
      </c>
      <c r="I36" s="47">
        <v>75700</v>
      </c>
      <c r="J36" s="26">
        <f>+'[2]COMPONENTE 1'!K88+'[2]COMPONENTE 1'!K90+'[2]COMPONENTE 1'!K91+'[2]COMPONENTE 1'!K92+'[2]COMPONENTE 1'!K93</f>
        <v>2015.77</v>
      </c>
      <c r="K36" s="26">
        <f>SUM('[1]COMPONENTE 1'!L94,'[1]COMPONENTE 1'!L99,'[1]COMPONENTE 1'!L100,'[1]COMPONENTE 1'!L101,'[1]COMPONENTE 1'!L102)</f>
        <v>14151.650000000001</v>
      </c>
      <c r="L36" s="26">
        <f>SUM('[1]COMPONENTE 1'!M94,'[1]COMPONENTE 1'!M99,'[1]COMPONENTE 1'!M100,'[1]COMPONENTE 1'!M101,'[1]COMPONENTE 1'!M102)</f>
        <v>26951.54</v>
      </c>
      <c r="M36" s="49"/>
      <c r="N36" s="49"/>
      <c r="O36" s="49"/>
      <c r="P36" s="49"/>
      <c r="Q36" s="49"/>
      <c r="R36" s="49"/>
      <c r="S36" s="28">
        <f t="shared" si="6"/>
        <v>2015.77</v>
      </c>
      <c r="T36" s="28">
        <f t="shared" si="6"/>
        <v>14151.650000000001</v>
      </c>
      <c r="U36" s="28">
        <f t="shared" si="6"/>
        <v>26951.54</v>
      </c>
      <c r="V36" s="28">
        <f t="shared" si="7"/>
        <v>43118.960000000006</v>
      </c>
      <c r="W36" s="48"/>
      <c r="X36" s="6"/>
      <c r="Y36" s="6"/>
      <c r="Z36" s="6"/>
      <c r="AA36" s="6"/>
      <c r="AB36" s="6"/>
    </row>
    <row r="37" spans="1:28" ht="24.75" customHeight="1" x14ac:dyDescent="0.25">
      <c r="A37" s="154"/>
      <c r="B37" s="133"/>
      <c r="C37" s="163"/>
      <c r="D37" s="51"/>
      <c r="E37" s="52"/>
      <c r="F37" s="45"/>
      <c r="G37" s="45"/>
      <c r="H37" s="46" t="s">
        <v>50</v>
      </c>
      <c r="I37" s="32">
        <v>74200</v>
      </c>
      <c r="J37" s="26">
        <f>+'[2]COMPONENTE 1'!K85</f>
        <v>0</v>
      </c>
      <c r="K37" s="26">
        <f>SUM('[1]COMPONENTE 1'!L91,'[1]COMPONENTE 1'!L92)</f>
        <v>13168.5</v>
      </c>
      <c r="L37" s="33">
        <f>SUM('[1]COMPONENTE 1'!M91)</f>
        <v>12738.489999999998</v>
      </c>
      <c r="M37" s="49"/>
      <c r="N37" s="49"/>
      <c r="O37" s="49"/>
      <c r="P37" s="49"/>
      <c r="Q37" s="49"/>
      <c r="R37" s="49"/>
      <c r="S37" s="28">
        <f t="shared" si="6"/>
        <v>0</v>
      </c>
      <c r="T37" s="28">
        <f t="shared" si="6"/>
        <v>13168.5</v>
      </c>
      <c r="U37" s="28">
        <f t="shared" si="6"/>
        <v>12738.489999999998</v>
      </c>
      <c r="V37" s="28">
        <f t="shared" si="7"/>
        <v>25906.989999999998</v>
      </c>
      <c r="W37" s="48"/>
      <c r="X37" s="6"/>
      <c r="Y37" s="6"/>
      <c r="Z37" s="6"/>
      <c r="AA37" s="6"/>
      <c r="AB37" s="6"/>
    </row>
    <row r="38" spans="1:28" ht="24.75" customHeight="1" x14ac:dyDescent="0.25">
      <c r="A38" s="154"/>
      <c r="B38" s="133"/>
      <c r="C38" s="163"/>
      <c r="D38" s="51"/>
      <c r="E38" s="52"/>
      <c r="F38" s="45"/>
      <c r="G38" s="45"/>
      <c r="H38" s="46" t="s">
        <v>51</v>
      </c>
      <c r="I38" s="25">
        <v>72130</v>
      </c>
      <c r="J38" s="26">
        <f>SUM('[1]COMPONENTE 1'!K98)</f>
        <v>0</v>
      </c>
      <c r="K38" s="26">
        <f>SUM('[1]COMPONENTE 1'!L98)</f>
        <v>1235.58</v>
      </c>
      <c r="L38" s="26">
        <f>SUM('[1]COMPONENTE 1'!M98)</f>
        <v>0</v>
      </c>
      <c r="M38" s="49"/>
      <c r="N38" s="49"/>
      <c r="O38" s="49"/>
      <c r="P38" s="49"/>
      <c r="Q38" s="49"/>
      <c r="R38" s="49"/>
      <c r="S38" s="28">
        <f t="shared" si="6"/>
        <v>0</v>
      </c>
      <c r="T38" s="28">
        <f t="shared" si="6"/>
        <v>1235.58</v>
      </c>
      <c r="U38" s="28">
        <f t="shared" si="6"/>
        <v>0</v>
      </c>
      <c r="V38" s="28">
        <f t="shared" si="7"/>
        <v>1235.58</v>
      </c>
      <c r="W38" s="48"/>
      <c r="X38" s="6"/>
      <c r="Y38" s="6"/>
      <c r="Z38" s="6"/>
      <c r="AA38" s="6"/>
      <c r="AB38" s="6"/>
    </row>
    <row r="39" spans="1:28" ht="24.75" customHeight="1" x14ac:dyDescent="0.25">
      <c r="A39" s="154"/>
      <c r="B39" s="133"/>
      <c r="C39" s="163"/>
      <c r="D39" s="22"/>
      <c r="E39" s="52"/>
      <c r="F39" s="45"/>
      <c r="G39" s="45"/>
      <c r="H39" s="24" t="s">
        <v>44</v>
      </c>
      <c r="I39" s="25">
        <v>64399</v>
      </c>
      <c r="J39" s="26"/>
      <c r="K39" s="26">
        <f>'[1]COMPONENTE 1'!L104</f>
        <v>0</v>
      </c>
      <c r="L39" s="26">
        <f>'[1]COMPONENTE 1'!M104</f>
        <v>9621</v>
      </c>
      <c r="M39" s="49"/>
      <c r="N39" s="49"/>
      <c r="O39" s="49"/>
      <c r="P39" s="49"/>
      <c r="Q39" s="49"/>
      <c r="R39" s="49"/>
      <c r="S39" s="28">
        <f t="shared" si="6"/>
        <v>0</v>
      </c>
      <c r="T39" s="28">
        <f t="shared" si="6"/>
        <v>0</v>
      </c>
      <c r="U39" s="28">
        <f t="shared" si="6"/>
        <v>9621</v>
      </c>
      <c r="V39" s="28">
        <f t="shared" si="7"/>
        <v>9621</v>
      </c>
      <c r="W39" s="48"/>
      <c r="X39" s="6"/>
      <c r="Y39" s="6"/>
      <c r="Z39" s="6"/>
      <c r="AA39" s="6"/>
      <c r="AB39" s="6"/>
    </row>
    <row r="40" spans="1:28" s="42" customFormat="1" ht="21.75" customHeight="1" x14ac:dyDescent="0.25">
      <c r="A40" s="35"/>
      <c r="B40" s="36"/>
      <c r="C40" s="37"/>
      <c r="D40" s="36"/>
      <c r="E40" s="36"/>
      <c r="F40" s="36"/>
      <c r="G40" s="36"/>
      <c r="H40" s="53" t="s">
        <v>52</v>
      </c>
      <c r="I40" s="54"/>
      <c r="J40" s="55">
        <f t="shared" ref="J40:V40" si="8">SUM(J28:J39)</f>
        <v>21475.420000000002</v>
      </c>
      <c r="K40" s="55">
        <f t="shared" si="8"/>
        <v>365454.00941748952</v>
      </c>
      <c r="L40" s="55">
        <f t="shared" si="8"/>
        <v>237454.56847639536</v>
      </c>
      <c r="M40" s="55">
        <f t="shared" si="8"/>
        <v>0</v>
      </c>
      <c r="N40" s="55">
        <f t="shared" si="8"/>
        <v>0</v>
      </c>
      <c r="O40" s="55">
        <f t="shared" si="8"/>
        <v>0</v>
      </c>
      <c r="P40" s="55">
        <f t="shared" si="8"/>
        <v>0</v>
      </c>
      <c r="Q40" s="55">
        <f t="shared" si="8"/>
        <v>0</v>
      </c>
      <c r="R40" s="55">
        <f t="shared" si="8"/>
        <v>0</v>
      </c>
      <c r="S40" s="55">
        <f t="shared" si="8"/>
        <v>21475.420000000002</v>
      </c>
      <c r="T40" s="55">
        <f t="shared" si="8"/>
        <v>365454.00941748952</v>
      </c>
      <c r="U40" s="55">
        <f t="shared" si="8"/>
        <v>237454.56847639536</v>
      </c>
      <c r="V40" s="55">
        <f t="shared" si="8"/>
        <v>624383.99789388478</v>
      </c>
      <c r="W40" s="41"/>
      <c r="X40" s="41"/>
      <c r="Y40" s="41"/>
      <c r="Z40" s="41"/>
      <c r="AA40" s="41"/>
      <c r="AB40" s="41"/>
    </row>
    <row r="41" spans="1:28" s="42" customFormat="1" x14ac:dyDescent="0.25">
      <c r="A41" s="56" t="s">
        <v>53</v>
      </c>
      <c r="B41" s="57"/>
      <c r="C41" s="58"/>
      <c r="D41" s="57"/>
      <c r="E41" s="57"/>
      <c r="F41" s="57"/>
      <c r="G41" s="57"/>
      <c r="H41" s="59"/>
      <c r="I41" s="60"/>
      <c r="J41" s="61">
        <f t="shared" ref="J41:V41" si="9">SUM(J40,J27,J16)</f>
        <v>84165.88</v>
      </c>
      <c r="K41" s="61">
        <f t="shared" si="9"/>
        <v>464883.62941748952</v>
      </c>
      <c r="L41" s="61">
        <f t="shared" si="9"/>
        <v>714634.48726750247</v>
      </c>
      <c r="M41" s="61">
        <f t="shared" si="9"/>
        <v>0</v>
      </c>
      <c r="N41" s="61">
        <f t="shared" si="9"/>
        <v>0</v>
      </c>
      <c r="O41" s="61">
        <f t="shared" si="9"/>
        <v>0</v>
      </c>
      <c r="P41" s="61">
        <f t="shared" si="9"/>
        <v>0</v>
      </c>
      <c r="Q41" s="61">
        <f t="shared" si="9"/>
        <v>0</v>
      </c>
      <c r="R41" s="61">
        <f t="shared" si="9"/>
        <v>0</v>
      </c>
      <c r="S41" s="61">
        <f t="shared" si="9"/>
        <v>84165.88</v>
      </c>
      <c r="T41" s="61">
        <f t="shared" si="9"/>
        <v>464883.62941748952</v>
      </c>
      <c r="U41" s="61">
        <f t="shared" si="9"/>
        <v>714634.48726750247</v>
      </c>
      <c r="V41" s="61">
        <f t="shared" si="9"/>
        <v>1263683.996684992</v>
      </c>
      <c r="W41" s="41"/>
      <c r="X41" s="41"/>
      <c r="Y41" s="41"/>
      <c r="Z41" s="41"/>
      <c r="AA41" s="41"/>
      <c r="AB41" s="41"/>
    </row>
    <row r="42" spans="1:28" x14ac:dyDescent="0.25">
      <c r="A42" s="62" t="s">
        <v>54</v>
      </c>
      <c r="B42" s="63"/>
      <c r="C42" s="64"/>
      <c r="D42" s="63"/>
      <c r="E42" s="63"/>
      <c r="F42" s="63"/>
      <c r="G42" s="63"/>
      <c r="H42" s="63"/>
      <c r="I42" s="63"/>
      <c r="J42" s="65"/>
      <c r="K42" s="65"/>
      <c r="L42" s="65"/>
      <c r="M42" s="65"/>
      <c r="N42" s="65"/>
      <c r="O42" s="65"/>
      <c r="P42" s="65"/>
      <c r="Q42" s="65"/>
      <c r="R42" s="65"/>
      <c r="S42" s="66"/>
      <c r="T42" s="66"/>
      <c r="U42" s="66"/>
      <c r="V42" s="66"/>
      <c r="W42" s="6"/>
      <c r="X42" s="6"/>
      <c r="Y42" s="6"/>
      <c r="Z42" s="6"/>
      <c r="AA42" s="6"/>
      <c r="AB42" s="6"/>
    </row>
    <row r="43" spans="1:28" x14ac:dyDescent="0.25">
      <c r="A43" s="144" t="s">
        <v>3</v>
      </c>
      <c r="B43" s="144" t="s">
        <v>4</v>
      </c>
      <c r="C43" s="146" t="s">
        <v>5</v>
      </c>
      <c r="D43" s="20"/>
      <c r="E43" s="20"/>
      <c r="F43" s="20"/>
      <c r="G43" s="20"/>
      <c r="H43" s="144" t="s">
        <v>6</v>
      </c>
      <c r="I43" s="144" t="s">
        <v>7</v>
      </c>
      <c r="J43" s="147" t="s">
        <v>8</v>
      </c>
      <c r="K43" s="147"/>
      <c r="L43" s="137"/>
      <c r="M43" s="137" t="s">
        <v>9</v>
      </c>
      <c r="N43" s="137"/>
      <c r="O43" s="137"/>
      <c r="P43" s="137" t="s">
        <v>10</v>
      </c>
      <c r="Q43" s="137"/>
      <c r="R43" s="137"/>
      <c r="S43" s="138" t="s">
        <v>11</v>
      </c>
      <c r="T43" s="138" t="s">
        <v>12</v>
      </c>
      <c r="U43" s="138" t="s">
        <v>13</v>
      </c>
      <c r="V43" s="138" t="s">
        <v>14</v>
      </c>
      <c r="W43" s="6"/>
      <c r="X43" s="6"/>
      <c r="Y43" s="6"/>
      <c r="Z43" s="6"/>
      <c r="AA43" s="6"/>
      <c r="AB43" s="6"/>
    </row>
    <row r="44" spans="1:28" x14ac:dyDescent="0.25">
      <c r="A44" s="145"/>
      <c r="B44" s="144"/>
      <c r="C44" s="146"/>
      <c r="D44" s="20" t="s">
        <v>15</v>
      </c>
      <c r="E44" s="20" t="s">
        <v>16</v>
      </c>
      <c r="F44" s="20" t="s">
        <v>17</v>
      </c>
      <c r="G44" s="20" t="s">
        <v>18</v>
      </c>
      <c r="H44" s="144"/>
      <c r="I44" s="144"/>
      <c r="J44" s="21">
        <v>2018</v>
      </c>
      <c r="K44" s="21">
        <v>2019</v>
      </c>
      <c r="L44" s="21">
        <v>2020</v>
      </c>
      <c r="M44" s="21">
        <v>2018</v>
      </c>
      <c r="N44" s="21">
        <v>2019</v>
      </c>
      <c r="O44" s="21">
        <v>2020</v>
      </c>
      <c r="P44" s="21">
        <v>2018</v>
      </c>
      <c r="Q44" s="21">
        <v>2019</v>
      </c>
      <c r="R44" s="21">
        <v>2020</v>
      </c>
      <c r="S44" s="139"/>
      <c r="T44" s="139"/>
      <c r="U44" s="139"/>
      <c r="V44" s="139"/>
      <c r="W44" s="6"/>
      <c r="X44" s="6"/>
      <c r="Y44" s="6"/>
      <c r="Z44" s="6"/>
      <c r="AA44" s="6"/>
      <c r="AB44" s="6"/>
    </row>
    <row r="45" spans="1:28" ht="23.25" customHeight="1" x14ac:dyDescent="0.25">
      <c r="A45" s="132" t="s">
        <v>55</v>
      </c>
      <c r="B45" s="135" t="s">
        <v>56</v>
      </c>
      <c r="C45" s="162" t="s">
        <v>57</v>
      </c>
      <c r="D45" s="67"/>
      <c r="E45" s="67"/>
      <c r="F45" s="67"/>
      <c r="G45" s="68"/>
      <c r="H45" s="46" t="s">
        <v>22</v>
      </c>
      <c r="I45" s="47">
        <v>71300</v>
      </c>
      <c r="J45" s="26">
        <f>+'[2]COMPONENTE 1'!K99+'[2]COMPONENTE 1'!K101</f>
        <v>0</v>
      </c>
      <c r="K45" s="26">
        <f>+'[1]COMPONENTE 1'!L108+'[1]COMPONENTE 1'!L110</f>
        <v>20625.646703943494</v>
      </c>
      <c r="L45" s="26">
        <f>+'[1]COMPONENTE 1'!M108+'[1]COMPONENTE 1'!M110</f>
        <v>55533.353743378466</v>
      </c>
      <c r="M45" s="49"/>
      <c r="N45" s="49"/>
      <c r="O45" s="49"/>
      <c r="P45" s="49"/>
      <c r="Q45" s="49"/>
      <c r="R45" s="49"/>
      <c r="S45" s="28">
        <f t="shared" ref="S45:U54" si="10">SUM(J45,M45,P45)</f>
        <v>0</v>
      </c>
      <c r="T45" s="28">
        <f t="shared" si="10"/>
        <v>20625.646703943494</v>
      </c>
      <c r="U45" s="28">
        <f t="shared" si="10"/>
        <v>55533.353743378466</v>
      </c>
      <c r="V45" s="28">
        <f t="shared" ref="V45:V54" si="11">SUM(S45:U45)</f>
        <v>76159.00044732196</v>
      </c>
      <c r="W45" s="6"/>
      <c r="X45" s="6"/>
      <c r="Y45" s="6"/>
      <c r="Z45" s="6"/>
      <c r="AA45" s="6"/>
      <c r="AB45" s="6"/>
    </row>
    <row r="46" spans="1:28" ht="23.25" customHeight="1" x14ac:dyDescent="0.25">
      <c r="A46" s="132"/>
      <c r="B46" s="135"/>
      <c r="C46" s="136"/>
      <c r="D46" s="69"/>
      <c r="E46" s="69"/>
      <c r="F46" s="69"/>
      <c r="G46" s="70"/>
      <c r="H46" s="46" t="s">
        <v>58</v>
      </c>
      <c r="I46" s="47">
        <v>71200</v>
      </c>
      <c r="J46" s="26"/>
      <c r="K46" s="26">
        <f>SUM('[1]COMPONENTE 1'!L109)</f>
        <v>6000</v>
      </c>
      <c r="L46" s="26">
        <f>SUM('[1]COMPONENTE 1'!M109)</f>
        <v>30000</v>
      </c>
      <c r="M46" s="49"/>
      <c r="N46" s="49"/>
      <c r="O46" s="49"/>
      <c r="P46" s="49"/>
      <c r="Q46" s="49"/>
      <c r="R46" s="49"/>
      <c r="S46" s="28">
        <f t="shared" si="10"/>
        <v>0</v>
      </c>
      <c r="T46" s="28">
        <f t="shared" si="10"/>
        <v>6000</v>
      </c>
      <c r="U46" s="28">
        <f t="shared" si="10"/>
        <v>30000</v>
      </c>
      <c r="V46" s="28">
        <f t="shared" si="11"/>
        <v>36000</v>
      </c>
      <c r="W46" s="6"/>
      <c r="X46" s="6"/>
      <c r="Y46" s="6"/>
      <c r="Z46" s="6"/>
      <c r="AA46" s="6"/>
      <c r="AB46" s="6"/>
    </row>
    <row r="47" spans="1:28" ht="23.25" customHeight="1" x14ac:dyDescent="0.25">
      <c r="A47" s="132"/>
      <c r="B47" s="135"/>
      <c r="C47" s="136"/>
      <c r="D47" s="69"/>
      <c r="E47" s="69"/>
      <c r="F47" s="69"/>
      <c r="G47" s="70"/>
      <c r="H47" s="46" t="s">
        <v>25</v>
      </c>
      <c r="I47" s="47">
        <v>71600</v>
      </c>
      <c r="J47" s="26"/>
      <c r="K47" s="26">
        <f>+'[1]COMPONENTE 1'!L115+'[1]COMPONENTE 1'!L116+'[1]COMPONENTE 1'!L117</f>
        <v>48848.630000000005</v>
      </c>
      <c r="L47" s="26">
        <f>+'[1]COMPONENTE 1'!M115+'[1]COMPONENTE 1'!M116+'[1]COMPONENTE 1'!M117</f>
        <v>1968.6599999999962</v>
      </c>
      <c r="M47" s="49"/>
      <c r="N47" s="49"/>
      <c r="O47" s="49"/>
      <c r="P47" s="49"/>
      <c r="Q47" s="49"/>
      <c r="R47" s="49"/>
      <c r="S47" s="28">
        <f t="shared" si="10"/>
        <v>0</v>
      </c>
      <c r="T47" s="28">
        <f t="shared" si="10"/>
        <v>48848.630000000005</v>
      </c>
      <c r="U47" s="28">
        <f t="shared" si="10"/>
        <v>1968.6599999999962</v>
      </c>
      <c r="V47" s="28">
        <f t="shared" si="11"/>
        <v>50817.29</v>
      </c>
      <c r="W47" s="6"/>
      <c r="X47" s="6"/>
      <c r="Y47" s="6"/>
      <c r="Z47" s="6"/>
      <c r="AA47" s="6"/>
      <c r="AB47" s="6"/>
    </row>
    <row r="48" spans="1:28" ht="23.25" customHeight="1" x14ac:dyDescent="0.25">
      <c r="A48" s="132"/>
      <c r="B48" s="135"/>
      <c r="C48" s="136"/>
      <c r="D48" s="69"/>
      <c r="E48" s="69"/>
      <c r="F48" s="69"/>
      <c r="G48" s="70"/>
      <c r="H48" s="46" t="s">
        <v>42</v>
      </c>
      <c r="I48" s="47">
        <v>72200</v>
      </c>
      <c r="J48" s="26"/>
      <c r="K48" s="26"/>
      <c r="L48" s="26"/>
      <c r="N48" s="49"/>
      <c r="O48" s="49"/>
      <c r="P48" s="49"/>
      <c r="Q48" s="49"/>
      <c r="R48" s="49"/>
      <c r="S48" s="28">
        <f t="shared" si="10"/>
        <v>0</v>
      </c>
      <c r="T48" s="28">
        <f t="shared" si="10"/>
        <v>0</v>
      </c>
      <c r="U48" s="28">
        <f t="shared" si="10"/>
        <v>0</v>
      </c>
      <c r="V48" s="28">
        <f t="shared" si="11"/>
        <v>0</v>
      </c>
      <c r="W48" s="6"/>
      <c r="X48" s="6"/>
      <c r="Y48" s="6"/>
      <c r="Z48" s="6"/>
      <c r="AA48" s="6"/>
      <c r="AB48" s="6"/>
    </row>
    <row r="49" spans="1:28" ht="23.25" customHeight="1" x14ac:dyDescent="0.25">
      <c r="A49" s="132"/>
      <c r="B49" s="135"/>
      <c r="C49" s="136"/>
      <c r="D49" s="69"/>
      <c r="E49" s="69"/>
      <c r="F49" s="69"/>
      <c r="G49" s="70"/>
      <c r="H49" s="46" t="s">
        <v>29</v>
      </c>
      <c r="I49" s="47">
        <v>72500</v>
      </c>
      <c r="J49" s="26"/>
      <c r="K49" s="26">
        <f>SUM('[1]COMPONENTE 1'!L119)</f>
        <v>673.74999999999989</v>
      </c>
      <c r="L49" s="26">
        <f>SUM('[1]COMPONENTE 1'!M119)</f>
        <v>0</v>
      </c>
      <c r="M49" s="49"/>
      <c r="N49" s="49"/>
      <c r="O49" s="49"/>
      <c r="P49" s="49"/>
      <c r="Q49" s="49"/>
      <c r="R49" s="49"/>
      <c r="S49" s="28">
        <f t="shared" si="10"/>
        <v>0</v>
      </c>
      <c r="T49" s="28">
        <f t="shared" si="10"/>
        <v>673.74999999999989</v>
      </c>
      <c r="U49" s="28">
        <f t="shared" si="10"/>
        <v>0</v>
      </c>
      <c r="V49" s="28">
        <f t="shared" si="11"/>
        <v>673.74999999999989</v>
      </c>
      <c r="W49" s="6"/>
      <c r="X49" s="6"/>
      <c r="Y49" s="6"/>
      <c r="Z49" s="6"/>
      <c r="AA49" s="6"/>
      <c r="AB49" s="6"/>
    </row>
    <row r="50" spans="1:28" ht="23.25" customHeight="1" x14ac:dyDescent="0.25">
      <c r="A50" s="132"/>
      <c r="B50" s="135"/>
      <c r="C50" s="136"/>
      <c r="D50" s="69"/>
      <c r="E50" s="69"/>
      <c r="F50" s="69"/>
      <c r="G50" s="70"/>
      <c r="H50" s="46" t="s">
        <v>31</v>
      </c>
      <c r="I50" s="47">
        <v>72800</v>
      </c>
      <c r="J50" s="26"/>
      <c r="K50" s="26"/>
      <c r="L50" s="26"/>
      <c r="M50" s="49"/>
      <c r="N50" s="49"/>
      <c r="O50" s="49"/>
      <c r="P50" s="49"/>
      <c r="Q50" s="49"/>
      <c r="R50" s="49"/>
      <c r="S50" s="28">
        <f t="shared" si="10"/>
        <v>0</v>
      </c>
      <c r="T50" s="28">
        <f t="shared" si="10"/>
        <v>0</v>
      </c>
      <c r="U50" s="28">
        <f t="shared" si="10"/>
        <v>0</v>
      </c>
      <c r="V50" s="28">
        <f t="shared" si="11"/>
        <v>0</v>
      </c>
      <c r="W50" s="6"/>
      <c r="X50" s="6"/>
      <c r="Y50" s="6"/>
      <c r="Z50" s="6"/>
      <c r="AA50" s="6"/>
      <c r="AB50" s="6"/>
    </row>
    <row r="51" spans="1:28" ht="27.75" customHeight="1" x14ac:dyDescent="0.25">
      <c r="A51" s="132"/>
      <c r="B51" s="135"/>
      <c r="C51" s="136"/>
      <c r="D51" s="69"/>
      <c r="E51" s="69"/>
      <c r="F51" s="69"/>
      <c r="G51" s="70"/>
      <c r="H51" s="46" t="s">
        <v>33</v>
      </c>
      <c r="I51" s="47">
        <v>74200</v>
      </c>
      <c r="J51" s="26"/>
      <c r="K51" s="26">
        <f>SUM('[1]COMPONENTE 1'!L113)</f>
        <v>4490.71</v>
      </c>
      <c r="L51" s="26">
        <f>SUM('[1]COMPONENTE 1'!M113)</f>
        <v>7509.29</v>
      </c>
      <c r="M51" s="49"/>
      <c r="N51" s="49"/>
      <c r="O51" s="49"/>
      <c r="P51" s="49"/>
      <c r="Q51" s="49"/>
      <c r="R51" s="49"/>
      <c r="S51" s="28">
        <f t="shared" si="10"/>
        <v>0</v>
      </c>
      <c r="T51" s="28">
        <f t="shared" si="10"/>
        <v>4490.71</v>
      </c>
      <c r="U51" s="28">
        <f t="shared" si="10"/>
        <v>7509.29</v>
      </c>
      <c r="V51" s="28">
        <f t="shared" si="11"/>
        <v>12000</v>
      </c>
      <c r="W51" s="6"/>
      <c r="X51" s="6"/>
      <c r="Y51" s="6"/>
      <c r="Z51" s="6"/>
      <c r="AA51" s="6"/>
      <c r="AB51" s="6"/>
    </row>
    <row r="52" spans="1:28" ht="23.25" customHeight="1" x14ac:dyDescent="0.25">
      <c r="A52" s="132"/>
      <c r="B52" s="135"/>
      <c r="C52" s="136"/>
      <c r="D52" s="69"/>
      <c r="E52" s="69"/>
      <c r="F52" s="69"/>
      <c r="G52" s="70"/>
      <c r="H52" s="46" t="s">
        <v>37</v>
      </c>
      <c r="I52" s="47">
        <v>75700</v>
      </c>
      <c r="J52" s="26"/>
      <c r="K52" s="26">
        <f>SUM('[1]COMPONENTE 1'!L114)</f>
        <v>3283.0599999999995</v>
      </c>
      <c r="L52" s="26">
        <f>SUM('[1]COMPONENTE 1'!M114)</f>
        <v>11716.94</v>
      </c>
      <c r="M52" s="49"/>
      <c r="N52" s="49"/>
      <c r="O52" s="49"/>
      <c r="P52" s="49"/>
      <c r="Q52" s="49"/>
      <c r="R52" s="49"/>
      <c r="S52" s="28">
        <f t="shared" si="10"/>
        <v>0</v>
      </c>
      <c r="T52" s="28">
        <f t="shared" si="10"/>
        <v>3283.0599999999995</v>
      </c>
      <c r="U52" s="28">
        <f t="shared" si="10"/>
        <v>11716.94</v>
      </c>
      <c r="V52" s="28">
        <f t="shared" si="11"/>
        <v>15000</v>
      </c>
      <c r="W52" s="6"/>
      <c r="X52" s="6"/>
      <c r="Y52" s="6"/>
      <c r="Z52" s="6"/>
      <c r="AA52" s="6"/>
      <c r="AB52" s="6"/>
    </row>
    <row r="53" spans="1:28" ht="23.25" customHeight="1" x14ac:dyDescent="0.25">
      <c r="A53" s="132"/>
      <c r="B53" s="135"/>
      <c r="C53" s="136"/>
      <c r="D53" s="69"/>
      <c r="E53" s="69"/>
      <c r="F53" s="69"/>
      <c r="G53" s="70"/>
      <c r="H53" s="24" t="s">
        <v>35</v>
      </c>
      <c r="I53" s="25">
        <v>74500</v>
      </c>
      <c r="J53" s="26"/>
      <c r="K53" s="26">
        <f>+'[1]COMPONENTE 1'!L118</f>
        <v>15.76</v>
      </c>
      <c r="L53" s="26">
        <f>+'[1]COMPONENTE 1'!M118</f>
        <v>0</v>
      </c>
      <c r="M53" s="49"/>
      <c r="N53" s="49"/>
      <c r="O53" s="49"/>
      <c r="P53" s="49"/>
      <c r="Q53" s="49"/>
      <c r="R53" s="49"/>
      <c r="S53" s="28">
        <f t="shared" si="10"/>
        <v>0</v>
      </c>
      <c r="T53" s="28">
        <f t="shared" si="10"/>
        <v>15.76</v>
      </c>
      <c r="U53" s="28">
        <f t="shared" si="10"/>
        <v>0</v>
      </c>
      <c r="V53" s="28">
        <f t="shared" si="11"/>
        <v>15.76</v>
      </c>
      <c r="W53" s="6"/>
      <c r="X53" s="6"/>
      <c r="Y53" s="6"/>
      <c r="Z53" s="6"/>
      <c r="AA53" s="6"/>
      <c r="AB53" s="6"/>
    </row>
    <row r="54" spans="1:28" ht="21" customHeight="1" x14ac:dyDescent="0.25">
      <c r="A54" s="132"/>
      <c r="B54" s="135"/>
      <c r="C54" s="136"/>
      <c r="D54" s="69"/>
      <c r="E54" s="69"/>
      <c r="F54" s="69"/>
      <c r="G54" s="70"/>
      <c r="H54" s="24" t="s">
        <v>44</v>
      </c>
      <c r="I54" s="25">
        <v>64399</v>
      </c>
      <c r="J54" s="26"/>
      <c r="K54" s="26">
        <f>+'[1]COMPONENTE 1'!L120</f>
        <v>0</v>
      </c>
      <c r="L54" s="26">
        <f>+'[1]COMPONENTE 1'!M120</f>
        <v>5000</v>
      </c>
      <c r="M54" s="49"/>
      <c r="N54" s="49"/>
      <c r="O54" s="49"/>
      <c r="P54" s="49"/>
      <c r="Q54" s="49"/>
      <c r="R54" s="49"/>
      <c r="S54" s="28">
        <f t="shared" si="10"/>
        <v>0</v>
      </c>
      <c r="T54" s="28">
        <f t="shared" si="10"/>
        <v>0</v>
      </c>
      <c r="U54" s="28">
        <f t="shared" si="10"/>
        <v>5000</v>
      </c>
      <c r="V54" s="28">
        <f t="shared" si="11"/>
        <v>5000</v>
      </c>
      <c r="W54" s="6"/>
      <c r="X54" s="6"/>
      <c r="Y54" s="6"/>
      <c r="Z54" s="6"/>
      <c r="AA54" s="6"/>
      <c r="AB54" s="6"/>
    </row>
    <row r="55" spans="1:28" s="42" customFormat="1" x14ac:dyDescent="0.25">
      <c r="A55" s="35"/>
      <c r="B55" s="36"/>
      <c r="C55" s="37"/>
      <c r="D55" s="36"/>
      <c r="E55" s="36"/>
      <c r="F55" s="36"/>
      <c r="G55" s="36"/>
      <c r="H55" s="53" t="s">
        <v>59</v>
      </c>
      <c r="I55" s="54"/>
      <c r="J55" s="55">
        <f t="shared" ref="J55:V55" si="12">SUM(J45:J54)</f>
        <v>0</v>
      </c>
      <c r="K55" s="55">
        <f t="shared" si="12"/>
        <v>83937.556703943497</v>
      </c>
      <c r="L55" s="55">
        <f t="shared" si="12"/>
        <v>111728.24374337845</v>
      </c>
      <c r="M55" s="55">
        <f t="shared" si="12"/>
        <v>0</v>
      </c>
      <c r="N55" s="55">
        <f t="shared" si="12"/>
        <v>0</v>
      </c>
      <c r="O55" s="55">
        <f t="shared" si="12"/>
        <v>0</v>
      </c>
      <c r="P55" s="55">
        <f t="shared" si="12"/>
        <v>0</v>
      </c>
      <c r="Q55" s="55">
        <f t="shared" si="12"/>
        <v>0</v>
      </c>
      <c r="R55" s="55">
        <f t="shared" si="12"/>
        <v>0</v>
      </c>
      <c r="S55" s="55">
        <f t="shared" si="12"/>
        <v>0</v>
      </c>
      <c r="T55" s="55">
        <f t="shared" si="12"/>
        <v>83937.556703943497</v>
      </c>
      <c r="U55" s="55">
        <f t="shared" si="12"/>
        <v>111728.24374337845</v>
      </c>
      <c r="V55" s="55">
        <f t="shared" si="12"/>
        <v>195665.80044732196</v>
      </c>
      <c r="W55" s="41"/>
      <c r="X55" s="41"/>
      <c r="Y55" s="41"/>
      <c r="Z55" s="41"/>
      <c r="AA55" s="41"/>
      <c r="AB55" s="41"/>
    </row>
    <row r="56" spans="1:28" s="42" customFormat="1" x14ac:dyDescent="0.25">
      <c r="A56" s="35"/>
      <c r="B56" s="36"/>
      <c r="C56" s="37"/>
      <c r="D56" s="36"/>
      <c r="E56" s="36"/>
      <c r="F56" s="36"/>
      <c r="G56" s="36"/>
      <c r="H56" s="55"/>
      <c r="I56" s="55"/>
      <c r="J56" s="55"/>
      <c r="K56" s="55"/>
      <c r="L56" s="55"/>
      <c r="M56" s="55"/>
      <c r="N56" s="55"/>
      <c r="O56" s="55"/>
      <c r="P56" s="55"/>
      <c r="Q56" s="55"/>
      <c r="R56" s="55"/>
      <c r="S56" s="55"/>
      <c r="T56" s="55"/>
      <c r="U56" s="55"/>
      <c r="V56" s="55"/>
      <c r="W56" s="41"/>
      <c r="X56" s="41"/>
      <c r="Y56" s="41"/>
      <c r="Z56" s="41"/>
      <c r="AA56" s="41"/>
      <c r="AB56" s="41"/>
    </row>
    <row r="57" spans="1:28" ht="23.25" customHeight="1" x14ac:dyDescent="0.25">
      <c r="A57" s="154" t="s">
        <v>60</v>
      </c>
      <c r="B57" s="155" t="s">
        <v>61</v>
      </c>
      <c r="C57" s="134" t="s">
        <v>62</v>
      </c>
      <c r="D57" s="43"/>
      <c r="E57" s="43"/>
      <c r="F57" s="43"/>
      <c r="G57" s="71"/>
      <c r="H57" s="46" t="s">
        <v>58</v>
      </c>
      <c r="I57" s="47">
        <v>71205</v>
      </c>
      <c r="J57" s="26"/>
      <c r="K57" s="26"/>
      <c r="L57" s="49"/>
      <c r="M57" s="49">
        <v>0</v>
      </c>
      <c r="N57" s="49">
        <v>70000</v>
      </c>
      <c r="O57" s="49">
        <v>0</v>
      </c>
      <c r="P57" s="49"/>
      <c r="Q57" s="49"/>
      <c r="R57" s="49"/>
      <c r="S57" s="28">
        <f t="shared" ref="S57:U63" si="13">SUM(J57,M57,P57)</f>
        <v>0</v>
      </c>
      <c r="T57" s="28">
        <f t="shared" si="13"/>
        <v>70000</v>
      </c>
      <c r="U57" s="28">
        <f t="shared" si="13"/>
        <v>0</v>
      </c>
      <c r="V57" s="28">
        <f t="shared" ref="V57:V63" si="14">SUM(S57:U57)</f>
        <v>70000</v>
      </c>
      <c r="W57" s="6"/>
      <c r="X57" s="6"/>
      <c r="Y57" s="6"/>
      <c r="Z57" s="6"/>
      <c r="AA57" s="6"/>
      <c r="AB57" s="6"/>
    </row>
    <row r="58" spans="1:28" ht="23.25" customHeight="1" x14ac:dyDescent="0.25">
      <c r="A58" s="154"/>
      <c r="B58" s="155"/>
      <c r="C58" s="134"/>
      <c r="D58" s="43"/>
      <c r="E58" s="43"/>
      <c r="F58" s="43"/>
      <c r="G58" s="71"/>
      <c r="H58" s="46" t="s">
        <v>63</v>
      </c>
      <c r="I58" s="47">
        <v>72100</v>
      </c>
      <c r="J58" s="26"/>
      <c r="K58" s="26"/>
      <c r="L58" s="49"/>
      <c r="M58" s="49">
        <v>0</v>
      </c>
      <c r="N58" s="49">
        <v>0</v>
      </c>
      <c r="O58" s="49">
        <v>72000</v>
      </c>
      <c r="P58" s="49"/>
      <c r="Q58" s="49"/>
      <c r="R58" s="49"/>
      <c r="S58" s="28">
        <f t="shared" si="13"/>
        <v>0</v>
      </c>
      <c r="T58" s="28">
        <f t="shared" si="13"/>
        <v>0</v>
      </c>
      <c r="U58" s="28">
        <f t="shared" si="13"/>
        <v>72000</v>
      </c>
      <c r="V58" s="28">
        <f t="shared" si="14"/>
        <v>72000</v>
      </c>
      <c r="W58" s="6"/>
      <c r="X58" s="6"/>
      <c r="Y58" s="6"/>
      <c r="Z58" s="6"/>
      <c r="AA58" s="6"/>
      <c r="AB58" s="6"/>
    </row>
    <row r="59" spans="1:28" ht="23.25" customHeight="1" x14ac:dyDescent="0.25">
      <c r="A59" s="154"/>
      <c r="B59" s="155"/>
      <c r="C59" s="134"/>
      <c r="D59" s="43"/>
      <c r="E59" s="43"/>
      <c r="F59" s="43"/>
      <c r="G59" s="71"/>
      <c r="H59" s="46" t="s">
        <v>64</v>
      </c>
      <c r="I59" s="47">
        <v>71605</v>
      </c>
      <c r="J59" s="26"/>
      <c r="K59" s="7"/>
      <c r="L59" s="7"/>
      <c r="M59" s="49">
        <v>0</v>
      </c>
      <c r="N59" s="26">
        <v>2811.83</v>
      </c>
      <c r="O59" s="26">
        <v>8236.6</v>
      </c>
      <c r="P59" s="49"/>
      <c r="Q59" s="49"/>
      <c r="R59" s="49"/>
      <c r="S59" s="28">
        <f t="shared" si="13"/>
        <v>0</v>
      </c>
      <c r="T59" s="28">
        <f t="shared" si="13"/>
        <v>2811.83</v>
      </c>
      <c r="U59" s="28">
        <f t="shared" si="13"/>
        <v>8236.6</v>
      </c>
      <c r="V59" s="28">
        <f t="shared" si="14"/>
        <v>11048.43</v>
      </c>
      <c r="W59" s="6"/>
      <c r="X59" s="6"/>
      <c r="Y59" s="6"/>
      <c r="Z59" s="6"/>
      <c r="AA59" s="6"/>
      <c r="AB59" s="6"/>
    </row>
    <row r="60" spans="1:28" ht="23.25" customHeight="1" x14ac:dyDescent="0.25">
      <c r="A60" s="154"/>
      <c r="B60" s="155"/>
      <c r="C60" s="134"/>
      <c r="D60" s="43"/>
      <c r="E60" s="43"/>
      <c r="F60" s="43"/>
      <c r="G60" s="71"/>
      <c r="H60" s="46" t="s">
        <v>65</v>
      </c>
      <c r="I60" s="47">
        <v>71615</v>
      </c>
      <c r="J60" s="26"/>
      <c r="K60" s="26"/>
      <c r="L60" s="49"/>
      <c r="M60" s="49">
        <v>0</v>
      </c>
      <c r="N60" s="26">
        <v>4619.83</v>
      </c>
      <c r="O60" s="26">
        <v>3400.22</v>
      </c>
      <c r="P60" s="49"/>
      <c r="Q60" s="49"/>
      <c r="R60" s="49"/>
      <c r="S60" s="28">
        <f t="shared" si="13"/>
        <v>0</v>
      </c>
      <c r="T60" s="28">
        <f t="shared" si="13"/>
        <v>4619.83</v>
      </c>
      <c r="U60" s="28">
        <f t="shared" si="13"/>
        <v>3400.22</v>
      </c>
      <c r="V60" s="28">
        <f t="shared" si="14"/>
        <v>8020.0499999999993</v>
      </c>
      <c r="W60" s="6"/>
      <c r="X60" s="6"/>
      <c r="Y60" s="6"/>
      <c r="Z60" s="6"/>
      <c r="AA60" s="6"/>
      <c r="AB60" s="6"/>
    </row>
    <row r="61" spans="1:28" ht="23.25" customHeight="1" x14ac:dyDescent="0.25">
      <c r="A61" s="154"/>
      <c r="B61" s="155"/>
      <c r="C61" s="134"/>
      <c r="D61" s="43"/>
      <c r="E61" s="43"/>
      <c r="F61" s="43"/>
      <c r="G61" s="71"/>
      <c r="H61" s="46" t="s">
        <v>66</v>
      </c>
      <c r="I61" s="47">
        <v>71610</v>
      </c>
      <c r="J61" s="26"/>
      <c r="K61" s="26"/>
      <c r="L61" s="49"/>
      <c r="M61" s="49">
        <v>0</v>
      </c>
      <c r="N61" s="26">
        <v>1147</v>
      </c>
      <c r="O61" s="26">
        <v>4443</v>
      </c>
      <c r="P61" s="49"/>
      <c r="Q61" s="49"/>
      <c r="R61" s="49"/>
      <c r="S61" s="28">
        <f t="shared" si="13"/>
        <v>0</v>
      </c>
      <c r="T61" s="28">
        <f t="shared" si="13"/>
        <v>1147</v>
      </c>
      <c r="U61" s="28">
        <f t="shared" si="13"/>
        <v>4443</v>
      </c>
      <c r="V61" s="28">
        <f t="shared" si="14"/>
        <v>5590</v>
      </c>
      <c r="W61" s="6"/>
      <c r="X61" s="6"/>
      <c r="Y61" s="6"/>
      <c r="Z61" s="6"/>
      <c r="AA61" s="6"/>
      <c r="AB61" s="6"/>
    </row>
    <row r="62" spans="1:28" ht="23.25" customHeight="1" x14ac:dyDescent="0.25">
      <c r="A62" s="154"/>
      <c r="B62" s="155"/>
      <c r="C62" s="134"/>
      <c r="D62" s="43"/>
      <c r="E62" s="43"/>
      <c r="F62" s="43"/>
      <c r="G62" s="71"/>
      <c r="H62" s="46" t="s">
        <v>67</v>
      </c>
      <c r="I62" s="47">
        <v>71620</v>
      </c>
      <c r="J62" s="26"/>
      <c r="K62" s="26"/>
      <c r="L62" s="49"/>
      <c r="M62" s="49">
        <v>0</v>
      </c>
      <c r="N62" s="26">
        <v>400</v>
      </c>
      <c r="O62" s="26">
        <v>1810</v>
      </c>
      <c r="P62" s="49"/>
      <c r="Q62" s="49"/>
      <c r="R62" s="49"/>
      <c r="S62" s="28">
        <f t="shared" si="13"/>
        <v>0</v>
      </c>
      <c r="T62" s="28">
        <f t="shared" si="13"/>
        <v>400</v>
      </c>
      <c r="U62" s="28">
        <f t="shared" si="13"/>
        <v>1810</v>
      </c>
      <c r="V62" s="28">
        <f t="shared" si="14"/>
        <v>2210</v>
      </c>
      <c r="W62" s="6"/>
      <c r="X62" s="6"/>
      <c r="Y62" s="6"/>
      <c r="Z62" s="6"/>
      <c r="AA62" s="6"/>
      <c r="AB62" s="6"/>
    </row>
    <row r="63" spans="1:28" ht="23.25" customHeight="1" x14ac:dyDescent="0.25">
      <c r="A63" s="154"/>
      <c r="B63" s="155"/>
      <c r="C63" s="134"/>
      <c r="D63" s="43"/>
      <c r="E63" s="43"/>
      <c r="F63" s="43"/>
      <c r="G63" s="71"/>
      <c r="H63" s="46" t="s">
        <v>68</v>
      </c>
      <c r="I63" s="47">
        <v>71610</v>
      </c>
      <c r="J63" s="26"/>
      <c r="K63" s="26"/>
      <c r="L63" s="49"/>
      <c r="M63" s="49">
        <v>0</v>
      </c>
      <c r="N63" s="26">
        <v>600</v>
      </c>
      <c r="O63" s="26">
        <v>2400</v>
      </c>
      <c r="P63" s="49"/>
      <c r="Q63" s="49"/>
      <c r="R63" s="49"/>
      <c r="S63" s="28">
        <f t="shared" si="13"/>
        <v>0</v>
      </c>
      <c r="T63" s="28">
        <f t="shared" si="13"/>
        <v>600</v>
      </c>
      <c r="U63" s="28">
        <f t="shared" si="13"/>
        <v>2400</v>
      </c>
      <c r="V63" s="28">
        <f t="shared" si="14"/>
        <v>3000</v>
      </c>
      <c r="W63" s="6"/>
      <c r="X63" s="6"/>
      <c r="Y63" s="6"/>
      <c r="Z63" s="6"/>
      <c r="AA63" s="6"/>
      <c r="AB63" s="6"/>
    </row>
    <row r="64" spans="1:28" s="42" customFormat="1" x14ac:dyDescent="0.25">
      <c r="A64" s="35"/>
      <c r="B64" s="36"/>
      <c r="C64" s="37"/>
      <c r="D64" s="36"/>
      <c r="E64" s="36"/>
      <c r="F64" s="36"/>
      <c r="G64" s="36"/>
      <c r="H64" s="53" t="s">
        <v>69</v>
      </c>
      <c r="I64" s="54"/>
      <c r="J64" s="55">
        <f t="shared" ref="J64:V64" si="15">SUM(J57:J63)</f>
        <v>0</v>
      </c>
      <c r="K64" s="55">
        <f t="shared" si="15"/>
        <v>0</v>
      </c>
      <c r="L64" s="55">
        <f t="shared" si="15"/>
        <v>0</v>
      </c>
      <c r="M64" s="55">
        <f t="shared" si="15"/>
        <v>0</v>
      </c>
      <c r="N64" s="55">
        <f t="shared" si="15"/>
        <v>79578.66</v>
      </c>
      <c r="O64" s="55">
        <f t="shared" si="15"/>
        <v>92289.82</v>
      </c>
      <c r="P64" s="55">
        <f t="shared" si="15"/>
        <v>0</v>
      </c>
      <c r="Q64" s="55">
        <f t="shared" si="15"/>
        <v>0</v>
      </c>
      <c r="R64" s="55">
        <f t="shared" si="15"/>
        <v>0</v>
      </c>
      <c r="S64" s="55">
        <f t="shared" si="15"/>
        <v>0</v>
      </c>
      <c r="T64" s="55">
        <f t="shared" si="15"/>
        <v>79578.66</v>
      </c>
      <c r="U64" s="55">
        <f t="shared" si="15"/>
        <v>92289.82</v>
      </c>
      <c r="V64" s="55">
        <f t="shared" si="15"/>
        <v>171868.47999999998</v>
      </c>
      <c r="W64" s="41"/>
      <c r="X64" s="41"/>
      <c r="Y64" s="41"/>
      <c r="Z64" s="41"/>
      <c r="AA64" s="41"/>
      <c r="AB64" s="41"/>
    </row>
    <row r="65" spans="1:28" ht="30" customHeight="1" x14ac:dyDescent="0.25">
      <c r="A65" s="154" t="s">
        <v>70</v>
      </c>
      <c r="B65" s="156" t="s">
        <v>71</v>
      </c>
      <c r="C65" s="158" t="s">
        <v>72</v>
      </c>
      <c r="D65" s="72"/>
      <c r="E65" s="72"/>
      <c r="F65" s="72"/>
      <c r="G65" s="72"/>
      <c r="H65" s="46" t="s">
        <v>22</v>
      </c>
      <c r="I65" s="47">
        <v>71300</v>
      </c>
      <c r="J65" s="26"/>
      <c r="K65" s="26"/>
      <c r="L65" s="49"/>
      <c r="M65" s="49">
        <v>32400</v>
      </c>
      <c r="N65" s="49">
        <v>51203.9</v>
      </c>
      <c r="O65" s="49">
        <v>54602.83</v>
      </c>
      <c r="P65" s="49"/>
      <c r="Q65" s="49"/>
      <c r="R65" s="49"/>
      <c r="S65" s="28">
        <f t="shared" ref="S65:U71" si="16">SUM(J65,M65,P65)</f>
        <v>32400</v>
      </c>
      <c r="T65" s="28">
        <f t="shared" si="16"/>
        <v>51203.9</v>
      </c>
      <c r="U65" s="28">
        <f t="shared" si="16"/>
        <v>54602.83</v>
      </c>
      <c r="V65" s="28">
        <f t="shared" ref="V65:V71" si="17">SUM(S65:U65)</f>
        <v>138206.72999999998</v>
      </c>
      <c r="W65" s="48"/>
      <c r="X65" s="48"/>
      <c r="Y65" s="48"/>
      <c r="Z65" s="48"/>
      <c r="AA65" s="48"/>
      <c r="AB65" s="48"/>
    </row>
    <row r="66" spans="1:28" ht="30" customHeight="1" x14ac:dyDescent="0.25">
      <c r="A66" s="154"/>
      <c r="B66" s="157"/>
      <c r="C66" s="159"/>
      <c r="D66" s="43"/>
      <c r="E66" s="43"/>
      <c r="F66" s="43"/>
      <c r="G66" s="43"/>
      <c r="H66" s="46" t="s">
        <v>37</v>
      </c>
      <c r="I66" s="47">
        <v>75700</v>
      </c>
      <c r="J66" s="26"/>
      <c r="K66" s="26"/>
      <c r="L66" s="49"/>
      <c r="M66" s="49">
        <v>12710</v>
      </c>
      <c r="N66" s="49">
        <v>3600</v>
      </c>
      <c r="O66" s="49">
        <v>0</v>
      </c>
      <c r="P66" s="49"/>
      <c r="Q66" s="49"/>
      <c r="R66" s="49"/>
      <c r="S66" s="28">
        <f t="shared" si="16"/>
        <v>12710</v>
      </c>
      <c r="T66" s="28">
        <f t="shared" si="16"/>
        <v>3600</v>
      </c>
      <c r="U66" s="28">
        <f t="shared" si="16"/>
        <v>0</v>
      </c>
      <c r="V66" s="28">
        <f t="shared" si="17"/>
        <v>16310</v>
      </c>
      <c r="W66" s="6"/>
      <c r="X66" s="6"/>
      <c r="Y66" s="6"/>
      <c r="Z66" s="6"/>
      <c r="AA66" s="6"/>
      <c r="AB66" s="6"/>
    </row>
    <row r="67" spans="1:28" ht="32.25" customHeight="1" x14ac:dyDescent="0.25">
      <c r="A67" s="154"/>
      <c r="B67" s="156" t="s">
        <v>73</v>
      </c>
      <c r="C67" s="158" t="s">
        <v>74</v>
      </c>
      <c r="D67" s="73"/>
      <c r="E67" s="73"/>
      <c r="F67" s="73"/>
      <c r="G67" s="73"/>
      <c r="H67" s="46" t="s">
        <v>25</v>
      </c>
      <c r="I67" s="47">
        <v>71600</v>
      </c>
      <c r="J67" s="26"/>
      <c r="K67" s="26"/>
      <c r="L67" s="49"/>
      <c r="M67" s="49">
        <v>81</v>
      </c>
      <c r="N67" s="49">
        <v>23633.99</v>
      </c>
      <c r="O67" s="49">
        <v>0</v>
      </c>
      <c r="P67" s="49"/>
      <c r="Q67" s="49"/>
      <c r="R67" s="49"/>
      <c r="S67" s="28">
        <f t="shared" si="16"/>
        <v>81</v>
      </c>
      <c r="T67" s="28">
        <f t="shared" si="16"/>
        <v>23633.99</v>
      </c>
      <c r="U67" s="28">
        <f t="shared" si="16"/>
        <v>0</v>
      </c>
      <c r="V67" s="28">
        <f t="shared" si="17"/>
        <v>23714.99</v>
      </c>
      <c r="W67" s="6"/>
      <c r="X67" s="6"/>
      <c r="Y67" s="6"/>
      <c r="Z67" s="6"/>
      <c r="AA67" s="6"/>
      <c r="AB67" s="6"/>
    </row>
    <row r="68" spans="1:28" ht="32.25" customHeight="1" x14ac:dyDescent="0.25">
      <c r="A68" s="154"/>
      <c r="B68" s="160"/>
      <c r="C68" s="161"/>
      <c r="D68" s="73"/>
      <c r="E68" s="73"/>
      <c r="F68" s="73"/>
      <c r="G68" s="73"/>
      <c r="H68" s="46"/>
      <c r="I68" s="47"/>
      <c r="J68" s="26"/>
      <c r="K68" s="26"/>
      <c r="L68" s="49"/>
      <c r="M68" s="49">
        <v>0</v>
      </c>
      <c r="N68" s="49">
        <v>0</v>
      </c>
      <c r="O68" s="49">
        <v>0</v>
      </c>
      <c r="P68" s="49"/>
      <c r="Q68" s="49"/>
      <c r="R68" s="49"/>
      <c r="S68" s="28">
        <f t="shared" si="16"/>
        <v>0</v>
      </c>
      <c r="T68" s="28">
        <f t="shared" si="16"/>
        <v>0</v>
      </c>
      <c r="U68" s="28">
        <f t="shared" si="16"/>
        <v>0</v>
      </c>
      <c r="V68" s="28">
        <f t="shared" si="17"/>
        <v>0</v>
      </c>
      <c r="W68" s="6"/>
      <c r="X68" s="6"/>
      <c r="Y68" s="6"/>
      <c r="Z68" s="6"/>
      <c r="AA68" s="6"/>
      <c r="AB68" s="6"/>
    </row>
    <row r="69" spans="1:28" ht="32.25" customHeight="1" x14ac:dyDescent="0.25">
      <c r="A69" s="154"/>
      <c r="B69" s="160"/>
      <c r="C69" s="161"/>
      <c r="D69" s="73"/>
      <c r="E69" s="73"/>
      <c r="F69" s="73"/>
      <c r="G69" s="73"/>
      <c r="H69" s="46"/>
      <c r="I69" s="47"/>
      <c r="J69" s="26"/>
      <c r="K69" s="26"/>
      <c r="L69" s="49"/>
      <c r="M69" s="49">
        <v>0</v>
      </c>
      <c r="N69" s="49">
        <v>0</v>
      </c>
      <c r="O69" s="49">
        <v>0</v>
      </c>
      <c r="P69" s="49"/>
      <c r="Q69" s="49"/>
      <c r="R69" s="49"/>
      <c r="S69" s="28">
        <f t="shared" si="16"/>
        <v>0</v>
      </c>
      <c r="T69" s="28">
        <f t="shared" si="16"/>
        <v>0</v>
      </c>
      <c r="U69" s="28">
        <f t="shared" si="16"/>
        <v>0</v>
      </c>
      <c r="V69" s="28">
        <f t="shared" si="17"/>
        <v>0</v>
      </c>
      <c r="W69" s="6"/>
      <c r="X69" s="6"/>
      <c r="Y69" s="6"/>
      <c r="Z69" s="6"/>
      <c r="AA69" s="6"/>
      <c r="AB69" s="6"/>
    </row>
    <row r="70" spans="1:28" ht="32.25" customHeight="1" x14ac:dyDescent="0.25">
      <c r="A70" s="154"/>
      <c r="B70" s="160"/>
      <c r="C70" s="161"/>
      <c r="D70" s="73"/>
      <c r="E70" s="73"/>
      <c r="F70" s="73"/>
      <c r="G70" s="73"/>
      <c r="H70" s="46"/>
      <c r="I70" s="47"/>
      <c r="J70" s="26"/>
      <c r="K70" s="26"/>
      <c r="L70" s="49"/>
      <c r="M70" s="49">
        <v>0</v>
      </c>
      <c r="N70" s="49">
        <v>0</v>
      </c>
      <c r="O70" s="49">
        <v>0</v>
      </c>
      <c r="P70" s="49"/>
      <c r="Q70" s="49"/>
      <c r="R70" s="49"/>
      <c r="S70" s="28">
        <f t="shared" si="16"/>
        <v>0</v>
      </c>
      <c r="T70" s="28">
        <f t="shared" si="16"/>
        <v>0</v>
      </c>
      <c r="U70" s="28">
        <f t="shared" si="16"/>
        <v>0</v>
      </c>
      <c r="V70" s="28">
        <f t="shared" si="17"/>
        <v>0</v>
      </c>
      <c r="W70" s="6"/>
      <c r="X70" s="6"/>
      <c r="Y70" s="6"/>
      <c r="Z70" s="6"/>
      <c r="AA70" s="6"/>
      <c r="AB70" s="6"/>
    </row>
    <row r="71" spans="1:28" ht="32.25" customHeight="1" x14ac:dyDescent="0.25">
      <c r="A71" s="154"/>
      <c r="B71" s="157"/>
      <c r="C71" s="159"/>
      <c r="D71" s="73"/>
      <c r="E71" s="73"/>
      <c r="F71" s="73"/>
      <c r="G71" s="73"/>
      <c r="H71" s="24" t="s">
        <v>75</v>
      </c>
      <c r="I71" s="25"/>
      <c r="J71" s="26"/>
      <c r="K71" s="26"/>
      <c r="L71" s="49"/>
      <c r="M71" s="49">
        <v>0</v>
      </c>
      <c r="N71" s="49">
        <v>0</v>
      </c>
      <c r="O71" s="49">
        <v>20000</v>
      </c>
      <c r="P71" s="49"/>
      <c r="Q71" s="49"/>
      <c r="R71" s="49"/>
      <c r="S71" s="28">
        <f t="shared" si="16"/>
        <v>0</v>
      </c>
      <c r="T71" s="28">
        <f t="shared" si="16"/>
        <v>0</v>
      </c>
      <c r="U71" s="28">
        <f t="shared" si="16"/>
        <v>20000</v>
      </c>
      <c r="V71" s="28">
        <f t="shared" si="17"/>
        <v>20000</v>
      </c>
      <c r="W71" s="6"/>
      <c r="X71" s="6"/>
      <c r="Y71" s="6"/>
      <c r="Z71" s="6"/>
      <c r="AA71" s="6"/>
      <c r="AB71" s="6"/>
    </row>
    <row r="72" spans="1:28" s="42" customFormat="1" ht="17.25" customHeight="1" x14ac:dyDescent="0.25">
      <c r="A72" s="35"/>
      <c r="B72" s="36"/>
      <c r="C72" s="37"/>
      <c r="D72" s="36"/>
      <c r="E72" s="36"/>
      <c r="F72" s="36"/>
      <c r="G72" s="36"/>
      <c r="H72" s="53" t="s">
        <v>76</v>
      </c>
      <c r="I72" s="54"/>
      <c r="J72" s="55">
        <f t="shared" ref="J72:V72" si="18">SUM(J65:J71)</f>
        <v>0</v>
      </c>
      <c r="K72" s="55">
        <f t="shared" si="18"/>
        <v>0</v>
      </c>
      <c r="L72" s="55">
        <f t="shared" si="18"/>
        <v>0</v>
      </c>
      <c r="M72" s="55">
        <f t="shared" si="18"/>
        <v>45191</v>
      </c>
      <c r="N72" s="55">
        <f t="shared" si="18"/>
        <v>78437.89</v>
      </c>
      <c r="O72" s="55">
        <f t="shared" si="18"/>
        <v>74602.83</v>
      </c>
      <c r="P72" s="55">
        <f t="shared" si="18"/>
        <v>0</v>
      </c>
      <c r="Q72" s="55">
        <f t="shared" si="18"/>
        <v>0</v>
      </c>
      <c r="R72" s="55">
        <f t="shared" si="18"/>
        <v>0</v>
      </c>
      <c r="S72" s="55">
        <f t="shared" si="18"/>
        <v>45191</v>
      </c>
      <c r="T72" s="55">
        <f t="shared" si="18"/>
        <v>78437.89</v>
      </c>
      <c r="U72" s="55">
        <f t="shared" si="18"/>
        <v>74602.83</v>
      </c>
      <c r="V72" s="55">
        <f t="shared" si="18"/>
        <v>198231.71999999997</v>
      </c>
      <c r="W72" s="41"/>
      <c r="X72" s="41"/>
      <c r="Y72" s="41"/>
      <c r="Z72" s="41"/>
      <c r="AA72" s="41"/>
      <c r="AB72" s="41"/>
    </row>
    <row r="73" spans="1:28" s="42" customFormat="1" x14ac:dyDescent="0.25">
      <c r="A73" s="74" t="s">
        <v>77</v>
      </c>
      <c r="B73" s="75"/>
      <c r="C73" s="76"/>
      <c r="D73" s="75"/>
      <c r="E73" s="75"/>
      <c r="F73" s="75"/>
      <c r="G73" s="75"/>
      <c r="H73" s="77"/>
      <c r="I73" s="78"/>
      <c r="J73" s="79">
        <f t="shared" ref="J73:V73" si="19">SUM(J72,J64,J55)</f>
        <v>0</v>
      </c>
      <c r="K73" s="79">
        <f t="shared" si="19"/>
        <v>83937.556703943497</v>
      </c>
      <c r="L73" s="79">
        <f t="shared" si="19"/>
        <v>111728.24374337845</v>
      </c>
      <c r="M73" s="79">
        <f>SUM(M72,M64,M55)</f>
        <v>45191</v>
      </c>
      <c r="N73" s="79">
        <f t="shared" ref="N73:O73" si="20">SUM(N72,N64,N55)</f>
        <v>158016.54999999999</v>
      </c>
      <c r="O73" s="79">
        <f t="shared" si="20"/>
        <v>166892.65000000002</v>
      </c>
      <c r="P73" s="79">
        <f t="shared" si="19"/>
        <v>0</v>
      </c>
      <c r="Q73" s="79">
        <f t="shared" si="19"/>
        <v>0</v>
      </c>
      <c r="R73" s="79">
        <f t="shared" si="19"/>
        <v>0</v>
      </c>
      <c r="S73" s="79">
        <f t="shared" si="19"/>
        <v>45191</v>
      </c>
      <c r="T73" s="79">
        <f t="shared" si="19"/>
        <v>241954.10670394349</v>
      </c>
      <c r="U73" s="79">
        <f t="shared" si="19"/>
        <v>278620.89374337846</v>
      </c>
      <c r="V73" s="79">
        <f t="shared" si="19"/>
        <v>565766.00044732192</v>
      </c>
      <c r="W73" s="41"/>
      <c r="X73" s="41"/>
      <c r="Y73" s="41"/>
      <c r="Z73" s="41"/>
      <c r="AA73" s="41"/>
      <c r="AB73" s="41"/>
    </row>
    <row r="74" spans="1:28" x14ac:dyDescent="0.25">
      <c r="A74" s="8" t="s">
        <v>78</v>
      </c>
      <c r="B74" s="9"/>
      <c r="C74" s="10"/>
      <c r="D74" s="9"/>
      <c r="E74" s="9"/>
      <c r="F74" s="9"/>
      <c r="G74" s="9"/>
      <c r="H74" s="9"/>
      <c r="I74" s="9"/>
      <c r="J74" s="11"/>
      <c r="K74" s="11"/>
      <c r="L74" s="11"/>
      <c r="M74" s="11"/>
      <c r="N74" s="11"/>
      <c r="O74" s="11"/>
      <c r="P74" s="11"/>
      <c r="Q74" s="11"/>
      <c r="R74" s="11"/>
      <c r="S74" s="12"/>
      <c r="T74" s="12"/>
      <c r="U74" s="12"/>
      <c r="V74" s="13"/>
      <c r="W74" s="6"/>
      <c r="X74" s="6"/>
      <c r="Y74" s="6"/>
      <c r="Z74" s="6"/>
      <c r="AA74" s="6"/>
      <c r="AB74" s="6"/>
    </row>
    <row r="75" spans="1:28" x14ac:dyDescent="0.25">
      <c r="A75" s="14" t="s">
        <v>79</v>
      </c>
      <c r="B75" s="15"/>
      <c r="C75" s="16"/>
      <c r="D75" s="15"/>
      <c r="E75" s="15"/>
      <c r="F75" s="15"/>
      <c r="G75" s="15"/>
      <c r="H75" s="15"/>
      <c r="I75" s="15"/>
      <c r="J75" s="17"/>
      <c r="K75" s="17"/>
      <c r="L75" s="17"/>
      <c r="M75" s="17"/>
      <c r="N75" s="17"/>
      <c r="O75" s="17"/>
      <c r="P75" s="17"/>
      <c r="Q75" s="17"/>
      <c r="R75" s="17"/>
      <c r="S75" s="18"/>
      <c r="T75" s="18"/>
      <c r="U75" s="18"/>
      <c r="V75" s="19"/>
      <c r="W75" s="6"/>
      <c r="X75" s="6"/>
      <c r="Y75" s="6"/>
      <c r="Z75" s="6"/>
      <c r="AA75" s="6"/>
      <c r="AB75" s="6"/>
    </row>
    <row r="76" spans="1:28" x14ac:dyDescent="0.25">
      <c r="A76" s="144" t="s">
        <v>3</v>
      </c>
      <c r="B76" s="144" t="s">
        <v>4</v>
      </c>
      <c r="C76" s="146" t="s">
        <v>5</v>
      </c>
      <c r="D76" s="20"/>
      <c r="E76" s="20"/>
      <c r="F76" s="20"/>
      <c r="G76" s="20"/>
      <c r="H76" s="144" t="s">
        <v>6</v>
      </c>
      <c r="I76" s="144" t="s">
        <v>7</v>
      </c>
      <c r="J76" s="147" t="s">
        <v>8</v>
      </c>
      <c r="K76" s="147"/>
      <c r="L76" s="137"/>
      <c r="M76" s="137" t="s">
        <v>9</v>
      </c>
      <c r="N76" s="137"/>
      <c r="O76" s="137"/>
      <c r="P76" s="137" t="s">
        <v>10</v>
      </c>
      <c r="Q76" s="137"/>
      <c r="R76" s="137"/>
      <c r="S76" s="138" t="s">
        <v>11</v>
      </c>
      <c r="T76" s="138" t="s">
        <v>12</v>
      </c>
      <c r="U76" s="138" t="s">
        <v>13</v>
      </c>
      <c r="V76" s="138" t="s">
        <v>14</v>
      </c>
      <c r="W76" s="6"/>
      <c r="X76" s="6"/>
      <c r="Y76" s="6"/>
      <c r="Z76" s="6"/>
      <c r="AA76" s="6"/>
      <c r="AB76" s="6"/>
    </row>
    <row r="77" spans="1:28" x14ac:dyDescent="0.25">
      <c r="A77" s="145"/>
      <c r="B77" s="144"/>
      <c r="C77" s="146"/>
      <c r="D77" s="20" t="s">
        <v>15</v>
      </c>
      <c r="E77" s="20" t="s">
        <v>16</v>
      </c>
      <c r="F77" s="20" t="s">
        <v>17</v>
      </c>
      <c r="G77" s="20" t="s">
        <v>18</v>
      </c>
      <c r="H77" s="144"/>
      <c r="I77" s="144"/>
      <c r="J77" s="21">
        <v>2018</v>
      </c>
      <c r="K77" s="21">
        <v>2019</v>
      </c>
      <c r="L77" s="21">
        <v>2020</v>
      </c>
      <c r="M77" s="21">
        <v>2018</v>
      </c>
      <c r="N77" s="21">
        <v>2019</v>
      </c>
      <c r="O77" s="21">
        <v>2020</v>
      </c>
      <c r="P77" s="21">
        <v>2018</v>
      </c>
      <c r="Q77" s="21">
        <v>2019</v>
      </c>
      <c r="R77" s="21">
        <v>2020</v>
      </c>
      <c r="S77" s="139"/>
      <c r="T77" s="139"/>
      <c r="U77" s="139"/>
      <c r="V77" s="139"/>
      <c r="W77" s="6"/>
      <c r="X77" s="6"/>
      <c r="Y77" s="6"/>
      <c r="Z77" s="6"/>
      <c r="AA77" s="6"/>
      <c r="AB77" s="6"/>
    </row>
    <row r="78" spans="1:28" x14ac:dyDescent="0.25">
      <c r="A78" s="140" t="s">
        <v>80</v>
      </c>
      <c r="B78" s="148" t="s">
        <v>81</v>
      </c>
      <c r="C78" s="134" t="s">
        <v>82</v>
      </c>
      <c r="D78" s="80"/>
      <c r="E78" s="80"/>
      <c r="F78" s="80"/>
      <c r="G78" s="80"/>
      <c r="H78" s="46" t="s">
        <v>22</v>
      </c>
      <c r="I78" s="47">
        <v>71300</v>
      </c>
      <c r="J78" s="26"/>
      <c r="K78" s="26"/>
      <c r="L78" s="49"/>
      <c r="M78" s="49"/>
      <c r="N78" s="49"/>
      <c r="O78" s="49"/>
      <c r="P78" s="49">
        <v>33878.46</v>
      </c>
      <c r="Q78" s="49">
        <v>212831.80314676618</v>
      </c>
      <c r="R78" s="49">
        <f>455466.665671642-3062.089-42119.044</f>
        <v>410285.53267164202</v>
      </c>
      <c r="S78" s="28">
        <f t="shared" ref="S78:U96" si="21">SUM(J78,M78,P78)</f>
        <v>33878.46</v>
      </c>
      <c r="T78" s="28">
        <f t="shared" si="21"/>
        <v>212831.80314676618</v>
      </c>
      <c r="U78" s="28">
        <f t="shared" si="21"/>
        <v>410285.53267164202</v>
      </c>
      <c r="V78" s="28">
        <f t="shared" ref="V78:V96" si="22">SUM(S78:U78)</f>
        <v>656995.79581840825</v>
      </c>
      <c r="W78" s="6"/>
      <c r="X78" s="6"/>
      <c r="Y78" s="6"/>
      <c r="Z78" s="6"/>
      <c r="AA78" s="6"/>
      <c r="AB78" s="6"/>
    </row>
    <row r="79" spans="1:28" x14ac:dyDescent="0.25">
      <c r="A79" s="141"/>
      <c r="B79" s="150"/>
      <c r="C79" s="134"/>
      <c r="D79" s="80"/>
      <c r="E79" s="80"/>
      <c r="F79" s="80"/>
      <c r="G79" s="80"/>
      <c r="H79" s="46" t="s">
        <v>49</v>
      </c>
      <c r="I79" s="47">
        <v>71400</v>
      </c>
      <c r="J79" s="26"/>
      <c r="K79" s="26"/>
      <c r="L79" s="49"/>
      <c r="M79" s="49"/>
      <c r="N79" s="49"/>
      <c r="O79" s="49"/>
      <c r="P79" s="49"/>
      <c r="Q79" s="81"/>
      <c r="R79" s="81"/>
      <c r="S79" s="28">
        <f t="shared" si="21"/>
        <v>0</v>
      </c>
      <c r="T79" s="28">
        <f t="shared" si="21"/>
        <v>0</v>
      </c>
      <c r="U79" s="28">
        <f t="shared" si="21"/>
        <v>0</v>
      </c>
      <c r="V79" s="28">
        <f t="shared" si="22"/>
        <v>0</v>
      </c>
      <c r="W79" s="6"/>
      <c r="X79" s="6"/>
      <c r="Y79" s="6"/>
      <c r="Z79" s="6"/>
      <c r="AA79" s="6"/>
      <c r="AB79" s="6"/>
    </row>
    <row r="80" spans="1:28" x14ac:dyDescent="0.25">
      <c r="A80" s="141"/>
      <c r="B80" s="149"/>
      <c r="C80" s="134"/>
      <c r="D80" s="80"/>
      <c r="E80" s="80"/>
      <c r="F80" s="80"/>
      <c r="G80" s="80"/>
      <c r="H80" s="46" t="s">
        <v>25</v>
      </c>
      <c r="I80" s="47">
        <v>71600</v>
      </c>
      <c r="J80" s="26"/>
      <c r="K80" s="26"/>
      <c r="L80" s="49"/>
      <c r="M80" s="49"/>
      <c r="N80" s="49"/>
      <c r="O80" s="49"/>
      <c r="P80" s="49">
        <v>2058.4</v>
      </c>
      <c r="Q80" s="49">
        <v>15203.970000000001</v>
      </c>
      <c r="R80" s="49">
        <f>25186.18-12389.576-2533.197</f>
        <v>10263.407000000001</v>
      </c>
      <c r="S80" s="28">
        <f t="shared" si="21"/>
        <v>2058.4</v>
      </c>
      <c r="T80" s="28">
        <f t="shared" si="21"/>
        <v>15203.970000000001</v>
      </c>
      <c r="U80" s="28">
        <f t="shared" si="21"/>
        <v>10263.407000000001</v>
      </c>
      <c r="V80" s="28">
        <f t="shared" si="22"/>
        <v>27525.777000000002</v>
      </c>
      <c r="W80" s="6"/>
      <c r="X80" s="6"/>
      <c r="Y80" s="6"/>
      <c r="Z80" s="6"/>
      <c r="AA80" s="6"/>
      <c r="AB80" s="6"/>
    </row>
    <row r="81" spans="1:28" x14ac:dyDescent="0.25">
      <c r="A81" s="141"/>
      <c r="B81" s="151"/>
      <c r="C81" s="134"/>
      <c r="D81" s="80"/>
      <c r="E81" s="80"/>
      <c r="F81" s="80"/>
      <c r="G81" s="80"/>
      <c r="H81" s="46" t="s">
        <v>42</v>
      </c>
      <c r="I81" s="47">
        <v>72200</v>
      </c>
      <c r="J81" s="26"/>
      <c r="K81" s="26"/>
      <c r="L81" s="49"/>
      <c r="M81" s="49"/>
      <c r="N81" s="49"/>
      <c r="O81" s="49"/>
      <c r="P81" s="49"/>
      <c r="Q81" s="49"/>
      <c r="R81" s="49"/>
      <c r="S81" s="28">
        <f t="shared" si="21"/>
        <v>0</v>
      </c>
      <c r="T81" s="28">
        <f t="shared" si="21"/>
        <v>0</v>
      </c>
      <c r="U81" s="28">
        <f t="shared" si="21"/>
        <v>0</v>
      </c>
      <c r="V81" s="28">
        <f t="shared" si="22"/>
        <v>0</v>
      </c>
      <c r="W81" s="6"/>
      <c r="X81" s="6"/>
      <c r="Y81" s="6"/>
      <c r="Z81" s="6"/>
      <c r="AA81" s="6"/>
      <c r="AB81" s="6"/>
    </row>
    <row r="82" spans="1:28" x14ac:dyDescent="0.25">
      <c r="A82" s="141"/>
      <c r="B82" s="152"/>
      <c r="C82" s="134"/>
      <c r="D82" s="80"/>
      <c r="E82" s="80"/>
      <c r="F82" s="80"/>
      <c r="G82" s="80"/>
      <c r="H82" s="46" t="s">
        <v>29</v>
      </c>
      <c r="I82" s="47">
        <v>72500</v>
      </c>
      <c r="J82" s="26"/>
      <c r="K82" s="26"/>
      <c r="L82" s="49"/>
      <c r="M82" s="49"/>
      <c r="N82" s="49"/>
      <c r="O82" s="49"/>
      <c r="P82" s="49"/>
      <c r="Q82" s="49"/>
      <c r="R82" s="49">
        <f>'[1]COMPONENTE 2 (2)'!Q28</f>
        <v>5000</v>
      </c>
      <c r="S82" s="28">
        <f t="shared" si="21"/>
        <v>0</v>
      </c>
      <c r="T82" s="28">
        <f t="shared" si="21"/>
        <v>0</v>
      </c>
      <c r="U82" s="28">
        <f t="shared" si="21"/>
        <v>5000</v>
      </c>
      <c r="V82" s="28">
        <f t="shared" si="22"/>
        <v>5000</v>
      </c>
      <c r="W82" s="6"/>
      <c r="X82" s="6"/>
      <c r="Y82" s="6"/>
      <c r="Z82" s="6"/>
      <c r="AA82" s="6"/>
      <c r="AB82" s="6"/>
    </row>
    <row r="83" spans="1:28" x14ac:dyDescent="0.25">
      <c r="A83" s="141"/>
      <c r="B83" s="148" t="s">
        <v>83</v>
      </c>
      <c r="C83" s="134"/>
      <c r="D83" s="80"/>
      <c r="E83" s="80"/>
      <c r="F83" s="80"/>
      <c r="G83" s="80"/>
      <c r="H83" s="46" t="s">
        <v>31</v>
      </c>
      <c r="I83" s="47">
        <v>72800</v>
      </c>
      <c r="J83" s="26"/>
      <c r="K83" s="26"/>
      <c r="L83" s="49"/>
      <c r="M83" s="49"/>
      <c r="N83" s="49"/>
      <c r="O83" s="49"/>
      <c r="P83" s="49"/>
      <c r="Q83" s="49">
        <f>60158.3+3669.81</f>
        <v>63828.11</v>
      </c>
      <c r="R83" s="49"/>
      <c r="S83" s="28">
        <f t="shared" si="21"/>
        <v>0</v>
      </c>
      <c r="T83" s="28">
        <f t="shared" si="21"/>
        <v>63828.11</v>
      </c>
      <c r="U83" s="28">
        <f t="shared" si="21"/>
        <v>0</v>
      </c>
      <c r="V83" s="28">
        <f t="shared" si="22"/>
        <v>63828.11</v>
      </c>
      <c r="W83" s="6"/>
      <c r="X83" s="6"/>
      <c r="Y83" s="6"/>
      <c r="Z83" s="6"/>
      <c r="AA83" s="6"/>
      <c r="AB83" s="6"/>
    </row>
    <row r="84" spans="1:28" ht="25.5" x14ac:dyDescent="0.25">
      <c r="A84" s="141"/>
      <c r="B84" s="150"/>
      <c r="C84" s="134"/>
      <c r="D84" s="80"/>
      <c r="E84" s="80"/>
      <c r="F84" s="80"/>
      <c r="G84" s="80"/>
      <c r="H84" s="46" t="s">
        <v>33</v>
      </c>
      <c r="I84" s="47">
        <v>74200</v>
      </c>
      <c r="J84" s="26"/>
      <c r="K84" s="26"/>
      <c r="L84" s="49"/>
      <c r="M84" s="49"/>
      <c r="N84" s="49"/>
      <c r="O84" s="49"/>
      <c r="Q84" s="49">
        <f>'[1]COMPONENTE 2'!P21+'[1]COMPONENTE 2'!P22</f>
        <v>0</v>
      </c>
      <c r="R84" s="49">
        <v>3000</v>
      </c>
      <c r="S84" s="28">
        <f t="shared" si="21"/>
        <v>0</v>
      </c>
      <c r="T84" s="28">
        <f t="shared" si="21"/>
        <v>0</v>
      </c>
      <c r="U84" s="28">
        <f t="shared" si="21"/>
        <v>3000</v>
      </c>
      <c r="V84" s="28">
        <f t="shared" si="22"/>
        <v>3000</v>
      </c>
      <c r="W84" s="6"/>
      <c r="X84" s="6"/>
      <c r="Y84" s="6"/>
      <c r="Z84" s="6"/>
      <c r="AA84" s="6"/>
      <c r="AB84" s="6"/>
    </row>
    <row r="85" spans="1:28" x14ac:dyDescent="0.25">
      <c r="A85" s="141"/>
      <c r="B85" s="152"/>
      <c r="C85" s="134"/>
      <c r="D85" s="80"/>
      <c r="E85" s="80"/>
      <c r="F85" s="80"/>
      <c r="G85" s="80"/>
      <c r="H85" s="46" t="s">
        <v>35</v>
      </c>
      <c r="I85" s="47">
        <v>74500</v>
      </c>
      <c r="J85" s="26"/>
      <c r="K85" s="26"/>
      <c r="L85" s="49"/>
      <c r="M85" s="49"/>
      <c r="N85" s="49"/>
      <c r="O85" s="49"/>
      <c r="P85" s="49">
        <v>2202.7800000000002</v>
      </c>
      <c r="Q85" s="49">
        <f>P85*1.15</f>
        <v>2533.1970000000001</v>
      </c>
      <c r="R85" s="49"/>
      <c r="S85" s="28">
        <f t="shared" si="21"/>
        <v>2202.7800000000002</v>
      </c>
      <c r="T85" s="28">
        <f t="shared" si="21"/>
        <v>2533.1970000000001</v>
      </c>
      <c r="U85" s="28">
        <f t="shared" si="21"/>
        <v>0</v>
      </c>
      <c r="V85" s="28">
        <f t="shared" si="22"/>
        <v>4735.9770000000008</v>
      </c>
      <c r="W85" s="6"/>
      <c r="X85" s="6"/>
      <c r="Y85" s="6"/>
      <c r="Z85" s="6"/>
      <c r="AA85" s="6"/>
      <c r="AB85" s="6"/>
    </row>
    <row r="86" spans="1:28" x14ac:dyDescent="0.25">
      <c r="A86" s="141"/>
      <c r="B86" s="153"/>
      <c r="C86" s="134"/>
      <c r="D86" s="80"/>
      <c r="E86" s="80"/>
      <c r="F86" s="80"/>
      <c r="G86" s="80"/>
      <c r="H86" s="46" t="s">
        <v>37</v>
      </c>
      <c r="I86" s="47">
        <v>75700</v>
      </c>
      <c r="J86" s="26"/>
      <c r="K86" s="26"/>
      <c r="L86" s="49"/>
      <c r="M86" s="49"/>
      <c r="N86" s="49"/>
      <c r="O86" s="49"/>
      <c r="P86" s="49">
        <v>255.69</v>
      </c>
      <c r="Q86" s="49">
        <v>22371.300000000003</v>
      </c>
      <c r="R86" s="49">
        <f>10000-5000</f>
        <v>5000</v>
      </c>
      <c r="S86" s="28">
        <f t="shared" si="21"/>
        <v>255.69</v>
      </c>
      <c r="T86" s="28">
        <f t="shared" si="21"/>
        <v>22371.300000000003</v>
      </c>
      <c r="U86" s="28">
        <f t="shared" si="21"/>
        <v>5000</v>
      </c>
      <c r="V86" s="28">
        <f t="shared" si="22"/>
        <v>27626.99</v>
      </c>
      <c r="W86" s="6"/>
      <c r="X86" s="6"/>
      <c r="Y86" s="6"/>
      <c r="Z86" s="6"/>
      <c r="AA86" s="6"/>
      <c r="AB86" s="6"/>
    </row>
    <row r="87" spans="1:28" x14ac:dyDescent="0.25">
      <c r="A87" s="141"/>
      <c r="B87" s="148" t="s">
        <v>84</v>
      </c>
      <c r="C87" s="134"/>
      <c r="D87" s="80"/>
      <c r="E87" s="80"/>
      <c r="F87" s="80"/>
      <c r="G87" s="80"/>
      <c r="H87" s="46" t="s">
        <v>85</v>
      </c>
      <c r="I87" s="47"/>
      <c r="J87" s="26"/>
      <c r="K87" s="26"/>
      <c r="L87" s="49"/>
      <c r="M87" s="49"/>
      <c r="N87" s="49"/>
      <c r="O87" s="49"/>
      <c r="P87" s="49">
        <v>13631.439999999999</v>
      </c>
      <c r="Q87" s="49">
        <v>23431.29</v>
      </c>
      <c r="R87" s="49">
        <v>28901</v>
      </c>
      <c r="S87" s="28">
        <f t="shared" si="21"/>
        <v>13631.439999999999</v>
      </c>
      <c r="T87" s="28">
        <f t="shared" si="21"/>
        <v>23431.29</v>
      </c>
      <c r="U87" s="28">
        <f t="shared" si="21"/>
        <v>28901</v>
      </c>
      <c r="V87" s="28">
        <f t="shared" si="22"/>
        <v>65963.73</v>
      </c>
      <c r="W87" s="6"/>
      <c r="X87" s="6"/>
      <c r="Y87" s="6"/>
      <c r="Z87" s="6"/>
      <c r="AA87" s="6"/>
      <c r="AB87" s="6"/>
    </row>
    <row r="88" spans="1:28" x14ac:dyDescent="0.25">
      <c r="A88" s="141"/>
      <c r="B88" s="149"/>
      <c r="C88" s="134"/>
      <c r="D88" s="80"/>
      <c r="E88" s="80"/>
      <c r="F88" s="80"/>
      <c r="G88" s="80"/>
      <c r="H88" s="46" t="s">
        <v>86</v>
      </c>
      <c r="I88" s="47"/>
      <c r="J88" s="26"/>
      <c r="K88" s="26"/>
      <c r="L88" s="49"/>
      <c r="M88" s="49"/>
      <c r="N88" s="49"/>
      <c r="O88" s="49"/>
      <c r="P88" s="49">
        <v>28549.66</v>
      </c>
      <c r="Q88" s="49">
        <v>37412.300000000003</v>
      </c>
      <c r="R88" s="49">
        <v>22922</v>
      </c>
      <c r="S88" s="28">
        <f t="shared" si="21"/>
        <v>28549.66</v>
      </c>
      <c r="T88" s="28">
        <f t="shared" si="21"/>
        <v>37412.300000000003</v>
      </c>
      <c r="U88" s="28">
        <f t="shared" si="21"/>
        <v>22922</v>
      </c>
      <c r="V88" s="28">
        <f t="shared" si="22"/>
        <v>88883.96</v>
      </c>
      <c r="W88" s="6"/>
      <c r="X88" s="6"/>
      <c r="Y88" s="6"/>
      <c r="Z88" s="6"/>
      <c r="AA88" s="6"/>
      <c r="AB88" s="6"/>
    </row>
    <row r="89" spans="1:28" x14ac:dyDescent="0.25">
      <c r="A89" s="141"/>
      <c r="B89" s="152"/>
      <c r="C89" s="134"/>
      <c r="D89" s="80"/>
      <c r="E89" s="80"/>
      <c r="F89" s="80"/>
      <c r="G89" s="80"/>
      <c r="H89" s="46" t="s">
        <v>87</v>
      </c>
      <c r="I89" s="47"/>
      <c r="J89" s="26"/>
      <c r="K89" s="26"/>
      <c r="L89" s="49"/>
      <c r="M89" s="49"/>
      <c r="N89" s="49"/>
      <c r="O89" s="49"/>
      <c r="P89" s="49">
        <f>2600+191.4</f>
        <v>2791.4</v>
      </c>
      <c r="Q89" s="49">
        <v>2600</v>
      </c>
      <c r="R89" s="49">
        <v>3540</v>
      </c>
      <c r="S89" s="28">
        <f t="shared" si="21"/>
        <v>2791.4</v>
      </c>
      <c r="T89" s="28">
        <f t="shared" si="21"/>
        <v>2600</v>
      </c>
      <c r="U89" s="28">
        <f t="shared" si="21"/>
        <v>3540</v>
      </c>
      <c r="V89" s="28">
        <f t="shared" si="22"/>
        <v>8931.4</v>
      </c>
      <c r="W89" s="6"/>
      <c r="X89" s="6"/>
      <c r="Y89" s="6"/>
      <c r="Z89" s="6"/>
      <c r="AA89" s="6"/>
      <c r="AB89" s="6"/>
    </row>
    <row r="90" spans="1:28" x14ac:dyDescent="0.25">
      <c r="A90" s="141"/>
      <c r="B90" s="153"/>
      <c r="C90" s="134"/>
      <c r="D90" s="80"/>
      <c r="E90" s="80"/>
      <c r="F90" s="80"/>
      <c r="G90" s="80"/>
      <c r="H90" s="46" t="s">
        <v>88</v>
      </c>
      <c r="I90" s="47"/>
      <c r="J90" s="26"/>
      <c r="K90" s="26"/>
      <c r="L90" s="49"/>
      <c r="M90" s="49"/>
      <c r="N90" s="49"/>
      <c r="O90" s="49"/>
      <c r="P90" s="49"/>
      <c r="Q90" s="49">
        <v>13852.26</v>
      </c>
      <c r="R90" s="49"/>
      <c r="S90" s="28">
        <f t="shared" si="21"/>
        <v>0</v>
      </c>
      <c r="T90" s="28">
        <f t="shared" si="21"/>
        <v>13852.26</v>
      </c>
      <c r="U90" s="28">
        <f t="shared" si="21"/>
        <v>0</v>
      </c>
      <c r="V90" s="28">
        <f t="shared" si="22"/>
        <v>13852.26</v>
      </c>
      <c r="W90" s="6"/>
      <c r="X90" s="6"/>
      <c r="Y90" s="6"/>
      <c r="Z90" s="6"/>
      <c r="AA90" s="6"/>
      <c r="AB90" s="6"/>
    </row>
    <row r="91" spans="1:28" x14ac:dyDescent="0.25">
      <c r="A91" s="141"/>
      <c r="B91" s="148" t="s">
        <v>89</v>
      </c>
      <c r="C91" s="134"/>
      <c r="D91" s="80"/>
      <c r="E91" s="80"/>
      <c r="F91" s="80"/>
      <c r="G91" s="80"/>
      <c r="H91" s="46"/>
      <c r="I91" s="47"/>
      <c r="J91" s="26"/>
      <c r="K91" s="26"/>
      <c r="L91" s="49"/>
      <c r="M91" s="49"/>
      <c r="N91" s="49"/>
      <c r="O91" s="49"/>
      <c r="P91" s="49"/>
      <c r="Q91" s="49"/>
      <c r="R91" s="49"/>
      <c r="S91" s="28">
        <f t="shared" si="21"/>
        <v>0</v>
      </c>
      <c r="T91" s="28">
        <f t="shared" si="21"/>
        <v>0</v>
      </c>
      <c r="U91" s="28">
        <f t="shared" si="21"/>
        <v>0</v>
      </c>
      <c r="V91" s="28">
        <f t="shared" si="22"/>
        <v>0</v>
      </c>
      <c r="W91" s="6"/>
      <c r="X91" s="6"/>
      <c r="Y91" s="6"/>
      <c r="Z91" s="6"/>
      <c r="AA91" s="6"/>
      <c r="AB91" s="6"/>
    </row>
    <row r="92" spans="1:28" x14ac:dyDescent="0.25">
      <c r="A92" s="141"/>
      <c r="B92" s="149"/>
      <c r="C92" s="134"/>
      <c r="D92" s="80"/>
      <c r="E92" s="80"/>
      <c r="F92" s="80"/>
      <c r="G92" s="80"/>
      <c r="H92" s="46"/>
      <c r="I92" s="47"/>
      <c r="J92" s="26"/>
      <c r="K92" s="26"/>
      <c r="L92" s="49"/>
      <c r="M92" s="49"/>
      <c r="N92" s="49"/>
      <c r="O92" s="49"/>
      <c r="P92" s="49"/>
      <c r="Q92" s="49"/>
      <c r="R92" s="49"/>
      <c r="S92" s="28">
        <f t="shared" si="21"/>
        <v>0</v>
      </c>
      <c r="T92" s="28">
        <f t="shared" si="21"/>
        <v>0</v>
      </c>
      <c r="U92" s="28">
        <f t="shared" si="21"/>
        <v>0</v>
      </c>
      <c r="V92" s="28">
        <f t="shared" si="22"/>
        <v>0</v>
      </c>
      <c r="W92" s="6"/>
      <c r="X92" s="6"/>
      <c r="Y92" s="6"/>
      <c r="Z92" s="6"/>
      <c r="AA92" s="6"/>
      <c r="AB92" s="6"/>
    </row>
    <row r="93" spans="1:28" x14ac:dyDescent="0.25">
      <c r="A93" s="141"/>
      <c r="B93" s="151"/>
      <c r="C93" s="134"/>
      <c r="D93" s="80"/>
      <c r="E93" s="80"/>
      <c r="F93" s="80"/>
      <c r="G93" s="80"/>
      <c r="H93" s="46"/>
      <c r="I93" s="47"/>
      <c r="J93" s="26"/>
      <c r="K93" s="26"/>
      <c r="L93" s="49"/>
      <c r="M93" s="49"/>
      <c r="N93" s="49"/>
      <c r="O93" s="49"/>
      <c r="P93" s="49"/>
      <c r="Q93" s="49"/>
      <c r="R93" s="49"/>
      <c r="S93" s="28">
        <f t="shared" si="21"/>
        <v>0</v>
      </c>
      <c r="T93" s="28">
        <f t="shared" si="21"/>
        <v>0</v>
      </c>
      <c r="U93" s="28">
        <f t="shared" si="21"/>
        <v>0</v>
      </c>
      <c r="V93" s="28">
        <f t="shared" si="22"/>
        <v>0</v>
      </c>
      <c r="W93" s="6"/>
      <c r="X93" s="6"/>
      <c r="Y93" s="6"/>
      <c r="Z93" s="6"/>
      <c r="AA93" s="6"/>
      <c r="AB93" s="6"/>
    </row>
    <row r="94" spans="1:28" x14ac:dyDescent="0.25">
      <c r="A94" s="141"/>
      <c r="B94" s="153"/>
      <c r="C94" s="134"/>
      <c r="D94" s="80"/>
      <c r="E94" s="80"/>
      <c r="F94" s="80"/>
      <c r="G94" s="80"/>
      <c r="H94" s="46"/>
      <c r="I94" s="47"/>
      <c r="J94" s="26"/>
      <c r="K94" s="26"/>
      <c r="L94" s="49"/>
      <c r="M94" s="49"/>
      <c r="N94" s="49"/>
      <c r="O94" s="49"/>
      <c r="P94" s="49"/>
      <c r="Q94" s="49"/>
      <c r="R94" s="49"/>
      <c r="S94" s="28">
        <f t="shared" si="21"/>
        <v>0</v>
      </c>
      <c r="T94" s="28">
        <f t="shared" si="21"/>
        <v>0</v>
      </c>
      <c r="U94" s="28">
        <f t="shared" si="21"/>
        <v>0</v>
      </c>
      <c r="V94" s="28">
        <f t="shared" si="22"/>
        <v>0</v>
      </c>
      <c r="W94" s="6"/>
      <c r="X94" s="6"/>
      <c r="Y94" s="6"/>
      <c r="Z94" s="6"/>
      <c r="AA94" s="6"/>
      <c r="AB94" s="6"/>
    </row>
    <row r="95" spans="1:28" x14ac:dyDescent="0.25">
      <c r="A95" s="141"/>
      <c r="B95" s="148" t="s">
        <v>90</v>
      </c>
      <c r="C95" s="134"/>
      <c r="D95" s="80"/>
      <c r="E95" s="80"/>
      <c r="F95" s="80"/>
      <c r="G95" s="80"/>
      <c r="H95" s="46"/>
      <c r="I95" s="47"/>
      <c r="J95" s="26"/>
      <c r="K95" s="26"/>
      <c r="L95" s="49"/>
      <c r="M95" s="49"/>
      <c r="N95" s="49"/>
      <c r="O95" s="49"/>
      <c r="P95" s="49"/>
      <c r="Q95" s="49"/>
      <c r="R95" s="49"/>
      <c r="S95" s="28">
        <f t="shared" si="21"/>
        <v>0</v>
      </c>
      <c r="T95" s="28">
        <f t="shared" si="21"/>
        <v>0</v>
      </c>
      <c r="U95" s="28">
        <f t="shared" si="21"/>
        <v>0</v>
      </c>
      <c r="V95" s="28">
        <f t="shared" si="22"/>
        <v>0</v>
      </c>
      <c r="W95" s="82"/>
      <c r="X95" s="6"/>
      <c r="Y95" s="6"/>
      <c r="Z95" s="6"/>
      <c r="AA95" s="6"/>
      <c r="AB95" s="6"/>
    </row>
    <row r="96" spans="1:28" x14ac:dyDescent="0.25">
      <c r="A96" s="141"/>
      <c r="B96" s="149"/>
      <c r="C96" s="134"/>
      <c r="D96" s="80"/>
      <c r="E96" s="80"/>
      <c r="F96" s="80"/>
      <c r="G96" s="80"/>
      <c r="H96" s="46"/>
      <c r="I96" s="47"/>
      <c r="J96" s="26"/>
      <c r="K96" s="26"/>
      <c r="L96" s="49"/>
      <c r="M96" s="49"/>
      <c r="N96" s="49"/>
      <c r="O96" s="49"/>
      <c r="P96" s="49"/>
      <c r="Q96" s="49"/>
      <c r="R96" s="49"/>
      <c r="S96" s="28">
        <f t="shared" si="21"/>
        <v>0</v>
      </c>
      <c r="T96" s="28">
        <f t="shared" si="21"/>
        <v>0</v>
      </c>
      <c r="U96" s="28">
        <f t="shared" si="21"/>
        <v>0</v>
      </c>
      <c r="V96" s="28">
        <f t="shared" si="22"/>
        <v>0</v>
      </c>
      <c r="W96" s="6"/>
      <c r="X96" s="6"/>
      <c r="Y96" s="6"/>
      <c r="Z96" s="6"/>
      <c r="AA96" s="6"/>
      <c r="AB96" s="6"/>
    </row>
    <row r="97" spans="1:28" s="42" customFormat="1" x14ac:dyDescent="0.25">
      <c r="A97" s="35"/>
      <c r="B97" s="36"/>
      <c r="C97" s="37"/>
      <c r="D97" s="36"/>
      <c r="E97" s="36"/>
      <c r="F97" s="36"/>
      <c r="G97" s="36"/>
      <c r="H97" s="53" t="s">
        <v>91</v>
      </c>
      <c r="I97" s="54"/>
      <c r="J97" s="55">
        <f t="shared" ref="J97:V97" si="23">SUM(J78:J96)</f>
        <v>0</v>
      </c>
      <c r="K97" s="55">
        <f t="shared" si="23"/>
        <v>0</v>
      </c>
      <c r="L97" s="55">
        <f t="shared" si="23"/>
        <v>0</v>
      </c>
      <c r="M97" s="55">
        <f t="shared" si="23"/>
        <v>0</v>
      </c>
      <c r="N97" s="55">
        <f t="shared" si="23"/>
        <v>0</v>
      </c>
      <c r="O97" s="55">
        <f t="shared" si="23"/>
        <v>0</v>
      </c>
      <c r="P97" s="55">
        <f>SUM(P78:P96)</f>
        <v>83367.83</v>
      </c>
      <c r="Q97" s="55">
        <f t="shared" si="23"/>
        <v>394064.23014676612</v>
      </c>
      <c r="R97" s="83">
        <f t="shared" si="23"/>
        <v>488911.93967164203</v>
      </c>
      <c r="S97" s="55">
        <f t="shared" si="23"/>
        <v>83367.83</v>
      </c>
      <c r="T97" s="55">
        <f t="shared" si="23"/>
        <v>394064.23014676612</v>
      </c>
      <c r="U97" s="55">
        <f t="shared" si="23"/>
        <v>488911.93967164203</v>
      </c>
      <c r="V97" s="55">
        <f t="shared" si="23"/>
        <v>966343.99981840816</v>
      </c>
      <c r="W97" s="41"/>
      <c r="X97" s="41"/>
      <c r="Y97" s="41"/>
      <c r="Z97" s="41"/>
      <c r="AA97" s="41"/>
      <c r="AB97" s="41"/>
    </row>
    <row r="98" spans="1:28" s="42" customFormat="1" x14ac:dyDescent="0.25">
      <c r="A98" s="74" t="s">
        <v>92</v>
      </c>
      <c r="B98" s="75"/>
      <c r="C98" s="76"/>
      <c r="D98" s="75"/>
      <c r="E98" s="75"/>
      <c r="F98" s="75"/>
      <c r="G98" s="75"/>
      <c r="H98" s="77"/>
      <c r="I98" s="78"/>
      <c r="J98" s="79">
        <f t="shared" ref="J98:V98" si="24">SUM(J97)</f>
        <v>0</v>
      </c>
      <c r="K98" s="79">
        <f t="shared" si="24"/>
        <v>0</v>
      </c>
      <c r="L98" s="79">
        <f t="shared" si="24"/>
        <v>0</v>
      </c>
      <c r="M98" s="79">
        <f t="shared" si="24"/>
        <v>0</v>
      </c>
      <c r="N98" s="79">
        <f t="shared" si="24"/>
        <v>0</v>
      </c>
      <c r="O98" s="79">
        <f t="shared" si="24"/>
        <v>0</v>
      </c>
      <c r="P98" s="79">
        <f t="shared" si="24"/>
        <v>83367.83</v>
      </c>
      <c r="Q98" s="79">
        <f t="shared" si="24"/>
        <v>394064.23014676612</v>
      </c>
      <c r="R98" s="79">
        <f t="shared" si="24"/>
        <v>488911.93967164203</v>
      </c>
      <c r="S98" s="79">
        <f t="shared" si="24"/>
        <v>83367.83</v>
      </c>
      <c r="T98" s="79">
        <f t="shared" si="24"/>
        <v>394064.23014676612</v>
      </c>
      <c r="U98" s="79">
        <f t="shared" si="24"/>
        <v>488911.93967164203</v>
      </c>
      <c r="V98" s="79">
        <f t="shared" si="24"/>
        <v>966343.99981840816</v>
      </c>
      <c r="W98" s="84"/>
      <c r="X98" s="41"/>
      <c r="Y98" s="41"/>
      <c r="Z98" s="41"/>
      <c r="AA98" s="41"/>
      <c r="AB98" s="41"/>
    </row>
    <row r="99" spans="1:28" x14ac:dyDescent="0.25">
      <c r="A99" s="8" t="s">
        <v>93</v>
      </c>
      <c r="B99" s="9"/>
      <c r="C99" s="10"/>
      <c r="D99" s="9"/>
      <c r="E99" s="9"/>
      <c r="F99" s="9"/>
      <c r="G99" s="9"/>
      <c r="H99" s="9"/>
      <c r="I99" s="9"/>
      <c r="J99" s="11"/>
      <c r="K99" s="11"/>
      <c r="L99" s="11"/>
      <c r="M99" s="11"/>
      <c r="N99" s="11"/>
      <c r="O99" s="11"/>
      <c r="P99" s="11"/>
      <c r="Q99" s="11"/>
      <c r="R99" s="11"/>
      <c r="S99" s="12"/>
      <c r="T99" s="12"/>
      <c r="U99" s="12"/>
      <c r="V99" s="13"/>
      <c r="W99" s="6"/>
      <c r="X99" s="6"/>
      <c r="Y99" s="6"/>
      <c r="Z99" s="6"/>
      <c r="AA99" s="6"/>
      <c r="AB99" s="6"/>
    </row>
    <row r="100" spans="1:28" x14ac:dyDescent="0.25">
      <c r="A100" s="14" t="s">
        <v>94</v>
      </c>
      <c r="B100" s="15"/>
      <c r="C100" s="16"/>
      <c r="D100" s="15"/>
      <c r="E100" s="15"/>
      <c r="F100" s="15"/>
      <c r="G100" s="15"/>
      <c r="H100" s="15"/>
      <c r="I100" s="15"/>
      <c r="J100" s="17"/>
      <c r="K100" s="17"/>
      <c r="L100" s="17"/>
      <c r="M100" s="17"/>
      <c r="N100" s="17"/>
      <c r="O100" s="17"/>
      <c r="P100" s="17"/>
      <c r="Q100" s="17"/>
      <c r="R100" s="17"/>
      <c r="S100" s="18"/>
      <c r="T100" s="18"/>
      <c r="U100" s="18"/>
      <c r="V100" s="19"/>
      <c r="W100" s="6"/>
      <c r="X100" s="6"/>
      <c r="Y100" s="6"/>
      <c r="Z100" s="6"/>
      <c r="AA100" s="6"/>
      <c r="AB100" s="6"/>
    </row>
    <row r="101" spans="1:28" x14ac:dyDescent="0.25">
      <c r="A101" s="144" t="s">
        <v>3</v>
      </c>
      <c r="B101" s="144" t="s">
        <v>4</v>
      </c>
      <c r="C101" s="146" t="s">
        <v>5</v>
      </c>
      <c r="D101" s="20"/>
      <c r="E101" s="20"/>
      <c r="F101" s="20"/>
      <c r="G101" s="20"/>
      <c r="H101" s="144" t="s">
        <v>6</v>
      </c>
      <c r="I101" s="144" t="s">
        <v>7</v>
      </c>
      <c r="J101" s="147" t="s">
        <v>8</v>
      </c>
      <c r="K101" s="147"/>
      <c r="L101" s="137"/>
      <c r="M101" s="137" t="s">
        <v>9</v>
      </c>
      <c r="N101" s="137"/>
      <c r="O101" s="137"/>
      <c r="P101" s="137" t="s">
        <v>10</v>
      </c>
      <c r="Q101" s="137"/>
      <c r="R101" s="137"/>
      <c r="S101" s="138" t="s">
        <v>11</v>
      </c>
      <c r="T101" s="138" t="s">
        <v>12</v>
      </c>
      <c r="U101" s="138" t="s">
        <v>13</v>
      </c>
      <c r="V101" s="138" t="s">
        <v>14</v>
      </c>
      <c r="W101" s="6"/>
      <c r="X101" s="6"/>
      <c r="Y101" s="6"/>
      <c r="Z101" s="6"/>
      <c r="AA101" s="6"/>
      <c r="AB101" s="6"/>
    </row>
    <row r="102" spans="1:28" x14ac:dyDescent="0.25">
      <c r="A102" s="145"/>
      <c r="B102" s="144"/>
      <c r="C102" s="146"/>
      <c r="D102" s="20" t="s">
        <v>15</v>
      </c>
      <c r="E102" s="20" t="s">
        <v>16</v>
      </c>
      <c r="F102" s="20" t="s">
        <v>17</v>
      </c>
      <c r="G102" s="20" t="s">
        <v>18</v>
      </c>
      <c r="H102" s="144"/>
      <c r="I102" s="144"/>
      <c r="J102" s="21">
        <v>2018</v>
      </c>
      <c r="K102" s="21">
        <v>2019</v>
      </c>
      <c r="L102" s="21">
        <v>2020</v>
      </c>
      <c r="M102" s="21">
        <v>2018</v>
      </c>
      <c r="N102" s="21">
        <v>2019</v>
      </c>
      <c r="O102" s="21">
        <v>2020</v>
      </c>
      <c r="P102" s="21">
        <v>2018</v>
      </c>
      <c r="Q102" s="21">
        <v>2019</v>
      </c>
      <c r="R102" s="21">
        <v>2020</v>
      </c>
      <c r="S102" s="139"/>
      <c r="T102" s="139"/>
      <c r="U102" s="139"/>
      <c r="V102" s="139"/>
      <c r="W102" s="6"/>
      <c r="X102" s="6"/>
      <c r="Y102" s="6"/>
      <c r="Z102" s="6"/>
      <c r="AA102" s="6"/>
      <c r="AB102" s="6"/>
    </row>
    <row r="103" spans="1:28" x14ac:dyDescent="0.25">
      <c r="A103" s="140" t="s">
        <v>95</v>
      </c>
      <c r="B103" s="135" t="s">
        <v>96</v>
      </c>
      <c r="C103" s="143" t="s">
        <v>97</v>
      </c>
      <c r="D103" s="72"/>
      <c r="E103" s="72"/>
      <c r="F103" s="85"/>
      <c r="G103" s="85"/>
      <c r="H103" s="46" t="s">
        <v>22</v>
      </c>
      <c r="I103" s="47">
        <v>71300</v>
      </c>
      <c r="J103" s="49"/>
      <c r="K103" s="49"/>
      <c r="L103" s="49"/>
      <c r="M103" s="49"/>
      <c r="N103" s="49"/>
      <c r="O103" s="49"/>
      <c r="P103" s="49">
        <f>'[1]COMPONENTE 3'!O7+'[1]COMPONENTE 3'!O8+'[1]COMPONENTE 3'!O9</f>
        <v>0</v>
      </c>
      <c r="Q103" s="49">
        <f>40830.36-0.36</f>
        <v>40830</v>
      </c>
      <c r="R103" s="49">
        <v>45665</v>
      </c>
      <c r="S103" s="28">
        <f t="shared" ref="S103:U111" si="25">SUM(J103,M103,P103)</f>
        <v>0</v>
      </c>
      <c r="T103" s="28">
        <f t="shared" si="25"/>
        <v>40830</v>
      </c>
      <c r="U103" s="28">
        <f t="shared" si="25"/>
        <v>45665</v>
      </c>
      <c r="V103" s="28">
        <f t="shared" ref="V103:V111" si="26">SUM(S103:U103)</f>
        <v>86495</v>
      </c>
      <c r="W103" s="6"/>
      <c r="X103" s="6"/>
      <c r="Y103" s="6"/>
      <c r="Z103" s="6"/>
      <c r="AA103" s="6"/>
      <c r="AB103" s="6"/>
    </row>
    <row r="104" spans="1:28" x14ac:dyDescent="0.25">
      <c r="A104" s="141"/>
      <c r="B104" s="135"/>
      <c r="C104" s="143"/>
      <c r="D104" s="72"/>
      <c r="E104" s="72"/>
      <c r="F104" s="85"/>
      <c r="G104" s="85"/>
      <c r="H104" s="46" t="s">
        <v>98</v>
      </c>
      <c r="I104" s="47">
        <v>71400</v>
      </c>
      <c r="J104" s="49"/>
      <c r="K104" s="49"/>
      <c r="L104" s="49"/>
      <c r="M104" s="49"/>
      <c r="N104" s="49"/>
      <c r="O104" s="49"/>
      <c r="P104" s="49"/>
      <c r="Q104" s="49"/>
      <c r="R104" s="49"/>
      <c r="S104" s="28">
        <f t="shared" si="25"/>
        <v>0</v>
      </c>
      <c r="T104" s="28">
        <f t="shared" si="25"/>
        <v>0</v>
      </c>
      <c r="U104" s="28">
        <f t="shared" si="25"/>
        <v>0</v>
      </c>
      <c r="V104" s="28">
        <f t="shared" si="26"/>
        <v>0</v>
      </c>
      <c r="W104" s="6"/>
      <c r="X104" s="6"/>
      <c r="Y104" s="6"/>
      <c r="Z104" s="6"/>
      <c r="AA104" s="6"/>
      <c r="AB104" s="6"/>
    </row>
    <row r="105" spans="1:28" x14ac:dyDescent="0.25">
      <c r="A105" s="141"/>
      <c r="B105" s="135"/>
      <c r="C105" s="143"/>
      <c r="D105" s="72"/>
      <c r="E105" s="72"/>
      <c r="F105" s="85"/>
      <c r="G105" s="85"/>
      <c r="H105" s="46" t="s">
        <v>25</v>
      </c>
      <c r="I105" s="47">
        <v>71600</v>
      </c>
      <c r="J105" s="49"/>
      <c r="K105" s="49"/>
      <c r="L105" s="49"/>
      <c r="M105" s="49"/>
      <c r="N105" s="49"/>
      <c r="O105" s="49"/>
      <c r="P105" s="49">
        <f>'[1]COMPONENTE 3'!O15</f>
        <v>0</v>
      </c>
      <c r="Q105" s="49">
        <v>4059.21</v>
      </c>
      <c r="R105" s="49">
        <v>4163</v>
      </c>
      <c r="S105" s="28">
        <f t="shared" si="25"/>
        <v>0</v>
      </c>
      <c r="T105" s="28">
        <f t="shared" si="25"/>
        <v>4059.21</v>
      </c>
      <c r="U105" s="28">
        <f t="shared" si="25"/>
        <v>4163</v>
      </c>
      <c r="V105" s="28">
        <f t="shared" si="26"/>
        <v>8222.2099999999991</v>
      </c>
      <c r="W105" s="6"/>
      <c r="X105" s="6"/>
      <c r="Y105" s="6"/>
      <c r="Z105" s="6"/>
      <c r="AA105" s="6"/>
      <c r="AB105" s="6"/>
    </row>
    <row r="106" spans="1:28" x14ac:dyDescent="0.25">
      <c r="A106" s="141"/>
      <c r="B106" s="135"/>
      <c r="C106" s="143"/>
      <c r="D106" s="72"/>
      <c r="E106" s="72"/>
      <c r="F106" s="85"/>
      <c r="G106" s="85"/>
      <c r="H106" s="46" t="s">
        <v>42</v>
      </c>
      <c r="I106" s="47">
        <v>72200</v>
      </c>
      <c r="J106" s="49"/>
      <c r="K106" s="49"/>
      <c r="L106" s="49"/>
      <c r="M106" s="49"/>
      <c r="N106" s="49"/>
      <c r="O106" s="49"/>
      <c r="P106" s="49"/>
      <c r="Q106" s="49"/>
      <c r="R106" s="49"/>
      <c r="S106" s="28">
        <f t="shared" si="25"/>
        <v>0</v>
      </c>
      <c r="T106" s="28">
        <f t="shared" si="25"/>
        <v>0</v>
      </c>
      <c r="U106" s="28">
        <f t="shared" si="25"/>
        <v>0</v>
      </c>
      <c r="V106" s="28">
        <f t="shared" si="26"/>
        <v>0</v>
      </c>
      <c r="W106" s="6"/>
      <c r="X106" s="6"/>
      <c r="Y106" s="6"/>
      <c r="Z106" s="6"/>
      <c r="AA106" s="6"/>
      <c r="AB106" s="6"/>
    </row>
    <row r="107" spans="1:28" x14ac:dyDescent="0.25">
      <c r="A107" s="141"/>
      <c r="B107" s="135"/>
      <c r="C107" s="143"/>
      <c r="D107" s="72"/>
      <c r="E107" s="72"/>
      <c r="F107" s="85"/>
      <c r="G107" s="85"/>
      <c r="H107" s="46" t="s">
        <v>99</v>
      </c>
      <c r="I107" s="47"/>
      <c r="J107" s="49"/>
      <c r="K107" s="49"/>
      <c r="L107" s="49"/>
      <c r="M107" s="49"/>
      <c r="N107" s="49"/>
      <c r="O107" s="49"/>
      <c r="P107" s="49">
        <f>'[1]COMPONENTE 3'!O17</f>
        <v>0</v>
      </c>
      <c r="Q107" s="49">
        <v>6000</v>
      </c>
      <c r="R107" s="49">
        <f>'[1]COMPONENTE 3'!Q17</f>
        <v>0</v>
      </c>
      <c r="S107" s="28">
        <f t="shared" si="25"/>
        <v>0</v>
      </c>
      <c r="T107" s="28">
        <f t="shared" si="25"/>
        <v>6000</v>
      </c>
      <c r="U107" s="28">
        <f t="shared" si="25"/>
        <v>0</v>
      </c>
      <c r="V107" s="28">
        <f t="shared" si="26"/>
        <v>6000</v>
      </c>
      <c r="W107" s="6"/>
      <c r="X107" s="6"/>
      <c r="Y107" s="6"/>
      <c r="Z107" s="6"/>
      <c r="AA107" s="6"/>
      <c r="AB107" s="6"/>
    </row>
    <row r="108" spans="1:28" x14ac:dyDescent="0.25">
      <c r="A108" s="141"/>
      <c r="B108" s="135"/>
      <c r="C108" s="143"/>
      <c r="D108" s="72"/>
      <c r="E108" s="72"/>
      <c r="F108" s="85"/>
      <c r="G108" s="85"/>
      <c r="H108" s="46" t="s">
        <v>31</v>
      </c>
      <c r="I108" s="47">
        <v>72800</v>
      </c>
      <c r="J108" s="49"/>
      <c r="K108" s="49"/>
      <c r="L108" s="49"/>
      <c r="M108" s="49"/>
      <c r="N108" s="49"/>
      <c r="O108" s="49"/>
      <c r="P108" s="49">
        <f>'[1]COMPONENTE 3'!O18</f>
        <v>0</v>
      </c>
      <c r="Q108" s="49">
        <f>113861.66-0.06</f>
        <v>113861.6</v>
      </c>
      <c r="R108" s="49">
        <f>99138.34-0.03</f>
        <v>99138.31</v>
      </c>
      <c r="S108" s="28">
        <f t="shared" si="25"/>
        <v>0</v>
      </c>
      <c r="T108" s="28">
        <f t="shared" si="25"/>
        <v>113861.6</v>
      </c>
      <c r="U108" s="28">
        <f t="shared" si="25"/>
        <v>99138.31</v>
      </c>
      <c r="V108" s="28">
        <f t="shared" si="26"/>
        <v>212999.91</v>
      </c>
      <c r="W108" s="6"/>
      <c r="X108" s="6"/>
      <c r="Y108" s="6"/>
      <c r="Z108" s="6"/>
      <c r="AA108" s="6"/>
      <c r="AB108" s="6"/>
    </row>
    <row r="109" spans="1:28" ht="25.5" x14ac:dyDescent="0.25">
      <c r="A109" s="141"/>
      <c r="B109" s="135"/>
      <c r="C109" s="143"/>
      <c r="D109" s="72"/>
      <c r="E109" s="72"/>
      <c r="F109" s="85"/>
      <c r="G109" s="85"/>
      <c r="H109" s="46" t="s">
        <v>100</v>
      </c>
      <c r="I109" s="47">
        <v>74205</v>
      </c>
      <c r="J109" s="49"/>
      <c r="K109" s="49"/>
      <c r="L109" s="49"/>
      <c r="M109" s="49"/>
      <c r="N109" s="49"/>
      <c r="O109" s="49"/>
      <c r="P109" s="49">
        <f>'[1]COMPONENTE 3'!O16</f>
        <v>0</v>
      </c>
      <c r="Q109" s="49">
        <v>3221.22</v>
      </c>
      <c r="R109" s="49">
        <f>'[1]COMPONENTE 3'!Q16</f>
        <v>11500</v>
      </c>
      <c r="S109" s="28">
        <f t="shared" si="25"/>
        <v>0</v>
      </c>
      <c r="T109" s="28">
        <f t="shared" si="25"/>
        <v>3221.22</v>
      </c>
      <c r="U109" s="28">
        <f t="shared" si="25"/>
        <v>11500</v>
      </c>
      <c r="V109" s="28">
        <f t="shared" si="26"/>
        <v>14721.22</v>
      </c>
      <c r="W109" s="6"/>
      <c r="X109" s="6"/>
      <c r="Y109" s="6"/>
      <c r="Z109" s="6"/>
      <c r="AA109" s="6"/>
      <c r="AB109" s="6"/>
    </row>
    <row r="110" spans="1:28" x14ac:dyDescent="0.25">
      <c r="A110" s="141"/>
      <c r="B110" s="135"/>
      <c r="C110" s="143"/>
      <c r="D110" s="72"/>
      <c r="E110" s="72"/>
      <c r="F110" s="85"/>
      <c r="G110" s="85"/>
      <c r="H110" s="46" t="s">
        <v>101</v>
      </c>
      <c r="I110" s="47"/>
      <c r="J110" s="49"/>
      <c r="K110" s="49"/>
      <c r="L110" s="49"/>
      <c r="M110" s="49"/>
      <c r="N110" s="49"/>
      <c r="O110" s="49"/>
      <c r="P110" s="49"/>
      <c r="Q110" s="49">
        <v>121218.46</v>
      </c>
      <c r="R110" s="49">
        <v>89381.54</v>
      </c>
      <c r="S110" s="28">
        <f t="shared" si="25"/>
        <v>0</v>
      </c>
      <c r="T110" s="28">
        <f t="shared" si="25"/>
        <v>121218.46</v>
      </c>
      <c r="U110" s="28">
        <f t="shared" si="25"/>
        <v>89381.54</v>
      </c>
      <c r="V110" s="28">
        <f t="shared" si="26"/>
        <v>210600</v>
      </c>
      <c r="W110" s="6"/>
      <c r="X110" s="6"/>
      <c r="Y110" s="6"/>
      <c r="Z110" s="6"/>
      <c r="AA110" s="6"/>
      <c r="AB110" s="6"/>
    </row>
    <row r="111" spans="1:28" x14ac:dyDescent="0.25">
      <c r="A111" s="142"/>
      <c r="B111" s="135"/>
      <c r="C111" s="143"/>
      <c r="D111" s="72"/>
      <c r="E111" s="72"/>
      <c r="F111" s="85"/>
      <c r="G111" s="85"/>
      <c r="H111" s="46" t="s">
        <v>37</v>
      </c>
      <c r="I111" s="47">
        <v>75700</v>
      </c>
      <c r="J111" s="49"/>
      <c r="K111" s="49"/>
      <c r="L111" s="49"/>
      <c r="M111" s="49"/>
      <c r="N111" s="49"/>
      <c r="O111" s="49"/>
      <c r="P111" s="49">
        <f>'[1]COMPONENTE 3'!O11+'[1]COMPONENTE 3'!O12+'[1]COMPONENTE 3'!O13+'[1]COMPONENTE 3'!O14</f>
        <v>0</v>
      </c>
      <c r="Q111" s="49">
        <v>30985.259999999995</v>
      </c>
      <c r="R111" s="49">
        <v>39976.400000000001</v>
      </c>
      <c r="S111" s="28">
        <f t="shared" si="25"/>
        <v>0</v>
      </c>
      <c r="T111" s="28">
        <f t="shared" si="25"/>
        <v>30985.259999999995</v>
      </c>
      <c r="U111" s="28">
        <f t="shared" si="25"/>
        <v>39976.400000000001</v>
      </c>
      <c r="V111" s="28">
        <f t="shared" si="26"/>
        <v>70961.66</v>
      </c>
      <c r="W111" s="6"/>
      <c r="X111" s="6"/>
      <c r="Y111" s="6"/>
      <c r="Z111" s="6"/>
      <c r="AA111" s="6"/>
      <c r="AB111" s="6"/>
    </row>
    <row r="112" spans="1:28" s="42" customFormat="1" x14ac:dyDescent="0.25">
      <c r="A112" s="35"/>
      <c r="B112" s="36"/>
      <c r="C112" s="37"/>
      <c r="D112" s="36"/>
      <c r="E112" s="36"/>
      <c r="F112" s="36"/>
      <c r="G112" s="36"/>
      <c r="H112" s="53" t="s">
        <v>102</v>
      </c>
      <c r="I112" s="54"/>
      <c r="J112" s="55">
        <f t="shared" ref="J112:V112" si="27">SUM(J103:J111)</f>
        <v>0</v>
      </c>
      <c r="K112" s="55">
        <f t="shared" si="27"/>
        <v>0</v>
      </c>
      <c r="L112" s="55">
        <f t="shared" si="27"/>
        <v>0</v>
      </c>
      <c r="M112" s="55">
        <f t="shared" si="27"/>
        <v>0</v>
      </c>
      <c r="N112" s="55">
        <f t="shared" si="27"/>
        <v>0</v>
      </c>
      <c r="O112" s="55">
        <f t="shared" si="27"/>
        <v>0</v>
      </c>
      <c r="P112" s="55">
        <f t="shared" si="27"/>
        <v>0</v>
      </c>
      <c r="Q112" s="55">
        <f t="shared" si="27"/>
        <v>320175.75</v>
      </c>
      <c r="R112" s="55">
        <f t="shared" si="27"/>
        <v>289824.25</v>
      </c>
      <c r="S112" s="55">
        <f t="shared" si="27"/>
        <v>0</v>
      </c>
      <c r="T112" s="55">
        <f t="shared" si="27"/>
        <v>320175.75</v>
      </c>
      <c r="U112" s="55">
        <f t="shared" si="27"/>
        <v>289824.25</v>
      </c>
      <c r="V112" s="55">
        <f t="shared" si="27"/>
        <v>610000</v>
      </c>
      <c r="W112" s="86"/>
      <c r="X112" s="41"/>
      <c r="Y112" s="41"/>
      <c r="Z112" s="41"/>
      <c r="AA112" s="41"/>
      <c r="AB112" s="41"/>
    </row>
    <row r="113" spans="1:28" s="42" customFormat="1" x14ac:dyDescent="0.25">
      <c r="A113" s="74" t="s">
        <v>103</v>
      </c>
      <c r="B113" s="75"/>
      <c r="C113" s="76"/>
      <c r="D113" s="75"/>
      <c r="E113" s="75"/>
      <c r="F113" s="75"/>
      <c r="G113" s="75"/>
      <c r="H113" s="77"/>
      <c r="I113" s="78"/>
      <c r="J113" s="79">
        <f>J112</f>
        <v>0</v>
      </c>
      <c r="K113" s="79">
        <f>K112</f>
        <v>0</v>
      </c>
      <c r="L113" s="79">
        <f>L112</f>
        <v>0</v>
      </c>
      <c r="M113" s="79">
        <f>M112</f>
        <v>0</v>
      </c>
      <c r="N113" s="79"/>
      <c r="O113" s="79">
        <f t="shared" ref="O113:V113" si="28">O112</f>
        <v>0</v>
      </c>
      <c r="P113" s="79">
        <f t="shared" si="28"/>
        <v>0</v>
      </c>
      <c r="Q113" s="79">
        <f t="shared" si="28"/>
        <v>320175.75</v>
      </c>
      <c r="R113" s="79">
        <f t="shared" si="28"/>
        <v>289824.25</v>
      </c>
      <c r="S113" s="79">
        <f t="shared" si="28"/>
        <v>0</v>
      </c>
      <c r="T113" s="79">
        <f t="shared" si="28"/>
        <v>320175.75</v>
      </c>
      <c r="U113" s="79">
        <f t="shared" si="28"/>
        <v>289824.25</v>
      </c>
      <c r="V113" s="79">
        <f t="shared" si="28"/>
        <v>610000</v>
      </c>
      <c r="W113" s="41"/>
      <c r="X113" s="41"/>
      <c r="Y113" s="41"/>
      <c r="Z113" s="41"/>
      <c r="AA113" s="41"/>
      <c r="AB113" s="41"/>
    </row>
    <row r="114" spans="1:28" x14ac:dyDescent="0.25">
      <c r="A114" s="8" t="s">
        <v>104</v>
      </c>
      <c r="B114" s="9"/>
      <c r="C114" s="10"/>
      <c r="D114" s="9"/>
      <c r="E114" s="9"/>
      <c r="F114" s="9"/>
      <c r="G114" s="9"/>
      <c r="H114" s="9"/>
      <c r="I114" s="9"/>
      <c r="J114" s="11"/>
      <c r="K114" s="11"/>
      <c r="L114" s="11"/>
      <c r="M114" s="11"/>
      <c r="N114" s="11"/>
      <c r="O114" s="11"/>
      <c r="P114" s="11"/>
      <c r="Q114" s="11"/>
      <c r="R114" s="11"/>
      <c r="S114" s="12"/>
      <c r="T114" s="12"/>
      <c r="U114" s="12"/>
      <c r="V114" s="13"/>
      <c r="W114" s="6"/>
      <c r="X114" s="6"/>
      <c r="Y114" s="6"/>
      <c r="Z114" s="6"/>
      <c r="AA114" s="6"/>
      <c r="AB114" s="6"/>
    </row>
    <row r="115" spans="1:28" x14ac:dyDescent="0.25">
      <c r="A115" s="144" t="s">
        <v>3</v>
      </c>
      <c r="B115" s="144" t="s">
        <v>4</v>
      </c>
      <c r="C115" s="146" t="s">
        <v>5</v>
      </c>
      <c r="D115" s="20"/>
      <c r="E115" s="20"/>
      <c r="F115" s="20"/>
      <c r="G115" s="20"/>
      <c r="H115" s="144" t="s">
        <v>6</v>
      </c>
      <c r="I115" s="144" t="s">
        <v>7</v>
      </c>
      <c r="J115" s="147" t="s">
        <v>8</v>
      </c>
      <c r="K115" s="147"/>
      <c r="L115" s="137"/>
      <c r="M115" s="137" t="s">
        <v>9</v>
      </c>
      <c r="N115" s="137"/>
      <c r="O115" s="137"/>
      <c r="P115" s="137" t="s">
        <v>10</v>
      </c>
      <c r="Q115" s="137"/>
      <c r="R115" s="137"/>
      <c r="S115" s="138" t="s">
        <v>11</v>
      </c>
      <c r="T115" s="138" t="s">
        <v>12</v>
      </c>
      <c r="U115" s="138" t="s">
        <v>13</v>
      </c>
      <c r="V115" s="138" t="s">
        <v>14</v>
      </c>
      <c r="W115" s="6"/>
      <c r="X115" s="6"/>
      <c r="Y115" s="6"/>
      <c r="Z115" s="6"/>
      <c r="AA115" s="6"/>
      <c r="AB115" s="6"/>
    </row>
    <row r="116" spans="1:28" x14ac:dyDescent="0.25">
      <c r="A116" s="145"/>
      <c r="B116" s="144"/>
      <c r="C116" s="146"/>
      <c r="D116" s="20" t="s">
        <v>15</v>
      </c>
      <c r="E116" s="20" t="s">
        <v>16</v>
      </c>
      <c r="F116" s="20" t="s">
        <v>17</v>
      </c>
      <c r="G116" s="20" t="s">
        <v>18</v>
      </c>
      <c r="H116" s="144"/>
      <c r="I116" s="144"/>
      <c r="J116" s="21">
        <v>2018</v>
      </c>
      <c r="K116" s="21">
        <v>2019</v>
      </c>
      <c r="L116" s="21">
        <v>2020</v>
      </c>
      <c r="M116" s="21">
        <v>2018</v>
      </c>
      <c r="N116" s="21">
        <v>2019</v>
      </c>
      <c r="O116" s="21">
        <v>2020</v>
      </c>
      <c r="P116" s="21">
        <v>2018</v>
      </c>
      <c r="Q116" s="21">
        <v>2019</v>
      </c>
      <c r="R116" s="21">
        <v>2020</v>
      </c>
      <c r="S116" s="139"/>
      <c r="T116" s="139"/>
      <c r="U116" s="139"/>
      <c r="V116" s="139"/>
      <c r="W116" s="6"/>
      <c r="X116" s="6"/>
      <c r="Y116" s="6"/>
      <c r="Z116" s="6"/>
      <c r="AA116" s="6"/>
      <c r="AB116" s="6"/>
    </row>
    <row r="117" spans="1:28" ht="25.5" x14ac:dyDescent="0.25">
      <c r="A117" s="132" t="s">
        <v>105</v>
      </c>
      <c r="B117" s="87" t="s">
        <v>106</v>
      </c>
      <c r="C117" s="88" t="s">
        <v>107</v>
      </c>
      <c r="D117" s="89"/>
      <c r="E117" s="89"/>
      <c r="F117" s="89"/>
      <c r="G117" s="89"/>
      <c r="H117" s="46" t="s">
        <v>22</v>
      </c>
      <c r="I117" s="47">
        <v>71300</v>
      </c>
      <c r="J117" s="49">
        <f>+'[1]UOP -2'!M7+'[1]UOP -2'!M8+'[1]UOP -2'!M9</f>
        <v>10000</v>
      </c>
      <c r="K117" s="49">
        <f>+'[1]UOP -2'!N7+'[1]UOP -2'!N8</f>
        <v>5465.8099999999995</v>
      </c>
      <c r="L117" s="49">
        <f>+'[1]UOP -2'!O7+'[1]UOP -2'!O8</f>
        <v>19534.190000000002</v>
      </c>
      <c r="M117" s="49"/>
      <c r="N117" s="49"/>
      <c r="O117" s="49"/>
      <c r="P117" s="49"/>
      <c r="Q117" s="49"/>
      <c r="R117" s="49"/>
      <c r="S117" s="28">
        <f t="shared" ref="S117:U130" si="29">SUM(J117,M117,P117)</f>
        <v>10000</v>
      </c>
      <c r="T117" s="28">
        <f t="shared" si="29"/>
        <v>5465.8099999999995</v>
      </c>
      <c r="U117" s="28">
        <f t="shared" si="29"/>
        <v>19534.190000000002</v>
      </c>
      <c r="V117" s="28">
        <f t="shared" ref="V117:V130" si="30">SUM(S117:U117)</f>
        <v>35000</v>
      </c>
      <c r="W117" s="6"/>
      <c r="X117" s="6"/>
      <c r="Y117" s="6"/>
      <c r="Z117" s="6"/>
      <c r="AA117" s="6"/>
      <c r="AB117" s="6"/>
    </row>
    <row r="118" spans="1:28" x14ac:dyDescent="0.25">
      <c r="A118" s="132"/>
      <c r="B118" s="133" t="s">
        <v>108</v>
      </c>
      <c r="C118" s="134" t="s">
        <v>109</v>
      </c>
      <c r="D118" s="43"/>
      <c r="E118" s="43"/>
      <c r="F118" s="43"/>
      <c r="G118" s="43"/>
      <c r="H118" s="46" t="s">
        <v>25</v>
      </c>
      <c r="I118" s="47">
        <v>71600</v>
      </c>
      <c r="J118" s="49">
        <f>+'[1]UOP -2'!M17+'[1]UOP -2'!M18+'[1]UOP -2'!M26+'[1]UOP -2'!M27+'[1]UOP -2'!M28</f>
        <v>25610.41</v>
      </c>
      <c r="K118" s="49">
        <f>+'[1]UOP -2'!N17+'[1]UOP -2'!N18+'[1]UOP -2'!N26+'[1]UOP -2'!N27+'[1]UOP -2'!N28</f>
        <v>36580.030000000006</v>
      </c>
      <c r="L118" s="49">
        <f>+'[1]UOP -2'!O17+'[1]UOP -2'!O18+'[1]UOP -2'!O26+'[1]UOP -2'!O27+'[1]UOP -2'!O28</f>
        <v>7217.59</v>
      </c>
      <c r="M118" s="49"/>
      <c r="N118" s="49"/>
      <c r="O118" s="49"/>
      <c r="P118" s="49"/>
      <c r="Q118" s="49"/>
      <c r="R118" s="49"/>
      <c r="S118" s="28">
        <f t="shared" si="29"/>
        <v>25610.41</v>
      </c>
      <c r="T118" s="28">
        <f t="shared" si="29"/>
        <v>36580.030000000006</v>
      </c>
      <c r="U118" s="28">
        <f t="shared" si="29"/>
        <v>7217.59</v>
      </c>
      <c r="V118" s="28">
        <f t="shared" si="30"/>
        <v>69408.03</v>
      </c>
      <c r="W118" s="6"/>
      <c r="X118" s="6"/>
      <c r="Y118" s="6"/>
      <c r="Z118" s="6"/>
      <c r="AA118" s="6"/>
      <c r="AB118" s="6"/>
    </row>
    <row r="119" spans="1:28" x14ac:dyDescent="0.25">
      <c r="A119" s="132"/>
      <c r="B119" s="133"/>
      <c r="C119" s="134"/>
      <c r="D119" s="43"/>
      <c r="E119" s="43"/>
      <c r="F119" s="43"/>
      <c r="G119" s="43"/>
      <c r="H119" s="46" t="s">
        <v>110</v>
      </c>
      <c r="I119" s="47">
        <v>71800</v>
      </c>
      <c r="J119" s="49">
        <f>+'[1]UOP -2'!M10+'[1]UOP -2'!M11+'[1]UOP -2'!M12+'[1]UOP -2'!M13+'[1]UOP -2'!M14+'[1]UOP -2'!M15</f>
        <v>54459.57</v>
      </c>
      <c r="K119" s="49">
        <f>+'[1]UOP -2'!N10+'[1]UOP -2'!N11+'[1]UOP -2'!N12+'[1]UOP -2'!N13+'[1]UOP -2'!N14+'[1]UOP -2'!N15</f>
        <v>119247.3611707317</v>
      </c>
      <c r="L119" s="49">
        <f>+'[1]UOP -2'!O10+'[1]UOP -2'!O11+'[1]UOP -2'!O12+'[1]UOP -2'!O13+'[1]UOP -2'!O14+'[1]UOP -2'!O15</f>
        <v>101071.58647259869</v>
      </c>
      <c r="M119" s="49">
        <f>+'[1]UOP -2'!P10+'[1]UOP -2'!P11+'[1]UOP -2'!P12+'[1]UOP -2'!P13+'[1]UOP -2'!P14+'[1]UOP -2'!P15</f>
        <v>0</v>
      </c>
      <c r="N119" s="49"/>
      <c r="O119" s="49"/>
      <c r="P119" s="49">
        <f>+'[1]UOP -2'!S10+'[1]UOP -2'!S11+'[1]UOP -2'!S12+'[1]UOP -2'!S13+'[1]UOP -2'!S14+'[1]UOP -2'!S15</f>
        <v>0</v>
      </c>
      <c r="Q119" s="49">
        <f>+'[1]UOP -2'!T10+'[1]UOP -2'!T11+'[1]UOP -2'!T12+'[1]UOP -2'!T13+'[1]UOP -2'!T14+'[1]UOP -2'!T15</f>
        <v>0</v>
      </c>
      <c r="R119" s="49">
        <f>+'[1]UOP -2'!U10+'[1]UOP -2'!U11+'[1]UOP -2'!U12+'[1]UOP -2'!U13+'[1]UOP -2'!U14+'[1]UOP -2'!U15</f>
        <v>0</v>
      </c>
      <c r="S119" s="28">
        <f t="shared" si="29"/>
        <v>54459.57</v>
      </c>
      <c r="T119" s="28">
        <f t="shared" si="29"/>
        <v>119247.3611707317</v>
      </c>
      <c r="U119" s="28">
        <f t="shared" si="29"/>
        <v>101071.58647259869</v>
      </c>
      <c r="V119" s="28">
        <f t="shared" si="30"/>
        <v>274778.51764333039</v>
      </c>
      <c r="W119" s="6"/>
      <c r="X119" s="6"/>
      <c r="Y119" s="6"/>
      <c r="Z119" s="6"/>
      <c r="AA119" s="6"/>
      <c r="AB119" s="6"/>
    </row>
    <row r="120" spans="1:28" x14ac:dyDescent="0.25">
      <c r="A120" s="132"/>
      <c r="B120" s="135" t="s">
        <v>111</v>
      </c>
      <c r="C120" s="136" t="s">
        <v>112</v>
      </c>
      <c r="D120" s="69"/>
      <c r="E120" s="69"/>
      <c r="F120" s="69"/>
      <c r="G120" s="69"/>
      <c r="H120" s="46" t="s">
        <v>42</v>
      </c>
      <c r="I120" s="47">
        <v>72200</v>
      </c>
      <c r="J120" s="49">
        <f>+'[1]UOP -2'!M16</f>
        <v>1052.6500000000001</v>
      </c>
      <c r="K120" s="49">
        <f>+'[1]UOP -2'!N16</f>
        <v>1145.69</v>
      </c>
      <c r="L120" s="49">
        <f>+'[1]UOP -2'!O16</f>
        <v>0</v>
      </c>
      <c r="M120" s="49"/>
      <c r="N120" s="49"/>
      <c r="O120" s="49"/>
      <c r="P120" s="49"/>
      <c r="Q120" s="49"/>
      <c r="R120" s="49"/>
      <c r="S120" s="28">
        <f t="shared" si="29"/>
        <v>1052.6500000000001</v>
      </c>
      <c r="T120" s="28">
        <f t="shared" si="29"/>
        <v>1145.69</v>
      </c>
      <c r="U120" s="28">
        <f t="shared" si="29"/>
        <v>0</v>
      </c>
      <c r="V120" s="28">
        <f t="shared" si="30"/>
        <v>2198.34</v>
      </c>
      <c r="W120" s="6"/>
      <c r="X120" s="6"/>
      <c r="Y120" s="6"/>
      <c r="Z120" s="6"/>
      <c r="AA120" s="6"/>
      <c r="AB120" s="6"/>
    </row>
    <row r="121" spans="1:28" x14ac:dyDescent="0.25">
      <c r="A121" s="132"/>
      <c r="B121" s="135"/>
      <c r="C121" s="136"/>
      <c r="D121" s="69"/>
      <c r="E121" s="69"/>
      <c r="F121" s="69"/>
      <c r="G121" s="69"/>
      <c r="H121" s="46" t="s">
        <v>29</v>
      </c>
      <c r="I121" s="47">
        <v>72500</v>
      </c>
      <c r="J121" s="49">
        <f>+'[1]UOP -2'!M19</f>
        <v>0</v>
      </c>
      <c r="K121" s="49">
        <f>+'[1]UOP -2'!N19</f>
        <v>192.56</v>
      </c>
      <c r="L121" s="49">
        <f>+'[1]UOP -2'!O19</f>
        <v>0</v>
      </c>
      <c r="M121" s="49"/>
      <c r="N121" s="49"/>
      <c r="O121" s="49"/>
      <c r="P121" s="49"/>
      <c r="Q121" s="49"/>
      <c r="R121" s="49"/>
      <c r="S121" s="28">
        <f t="shared" si="29"/>
        <v>0</v>
      </c>
      <c r="T121" s="28">
        <f t="shared" si="29"/>
        <v>192.56</v>
      </c>
      <c r="U121" s="28">
        <f t="shared" si="29"/>
        <v>0</v>
      </c>
      <c r="V121" s="28">
        <f t="shared" si="30"/>
        <v>192.56</v>
      </c>
      <c r="W121" s="6"/>
      <c r="X121" s="6"/>
      <c r="Y121" s="6"/>
      <c r="Z121" s="6"/>
      <c r="AA121" s="6"/>
      <c r="AB121" s="6"/>
    </row>
    <row r="122" spans="1:28" x14ac:dyDescent="0.25">
      <c r="A122" s="132"/>
      <c r="B122" s="133" t="s">
        <v>113</v>
      </c>
      <c r="C122" s="134" t="s">
        <v>114</v>
      </c>
      <c r="D122" s="43"/>
      <c r="E122" s="43"/>
      <c r="F122" s="43"/>
      <c r="G122" s="43"/>
      <c r="H122" s="46" t="s">
        <v>31</v>
      </c>
      <c r="I122" s="47">
        <v>72800</v>
      </c>
      <c r="J122" s="49">
        <f>+'[1]UOP -2'!M20</f>
        <v>0</v>
      </c>
      <c r="K122" s="49">
        <f>+'[1]UOP -2'!N20</f>
        <v>2165.0499999999997</v>
      </c>
      <c r="L122" s="49">
        <f>+'[1]UOP -2'!O20</f>
        <v>0</v>
      </c>
      <c r="M122" s="49"/>
      <c r="N122" s="49"/>
      <c r="O122" s="49"/>
      <c r="P122" s="49"/>
      <c r="Q122" s="49"/>
      <c r="R122" s="49"/>
      <c r="S122" s="28">
        <f t="shared" si="29"/>
        <v>0</v>
      </c>
      <c r="T122" s="28">
        <f t="shared" si="29"/>
        <v>2165.0499999999997</v>
      </c>
      <c r="U122" s="28">
        <f t="shared" si="29"/>
        <v>0</v>
      </c>
      <c r="V122" s="28">
        <f t="shared" si="30"/>
        <v>2165.0499999999997</v>
      </c>
      <c r="W122" s="6"/>
      <c r="X122" s="6"/>
      <c r="Y122" s="6"/>
      <c r="Z122" s="6"/>
      <c r="AA122" s="6"/>
      <c r="AB122" s="6"/>
    </row>
    <row r="123" spans="1:28" x14ac:dyDescent="0.25">
      <c r="A123" s="132"/>
      <c r="B123" s="133"/>
      <c r="C123" s="134"/>
      <c r="D123" s="43"/>
      <c r="E123" s="43"/>
      <c r="F123" s="43"/>
      <c r="G123" s="43"/>
      <c r="H123" s="46" t="s">
        <v>115</v>
      </c>
      <c r="I123" s="47">
        <v>73300</v>
      </c>
      <c r="J123" s="49"/>
      <c r="K123" s="49">
        <f>+'[1]UOP -2'!N21+'[1]UOP -2'!N22</f>
        <v>347.59</v>
      </c>
      <c r="L123" s="49"/>
      <c r="M123" s="49"/>
      <c r="N123" s="49"/>
      <c r="O123" s="49"/>
      <c r="P123" s="49"/>
      <c r="Q123" s="49"/>
      <c r="R123" s="49"/>
      <c r="S123" s="28">
        <f t="shared" si="29"/>
        <v>0</v>
      </c>
      <c r="T123" s="28">
        <f t="shared" si="29"/>
        <v>347.59</v>
      </c>
      <c r="U123" s="28">
        <f t="shared" si="29"/>
        <v>0</v>
      </c>
      <c r="V123" s="28">
        <f t="shared" si="30"/>
        <v>347.59</v>
      </c>
      <c r="W123" s="6"/>
      <c r="X123" s="6"/>
      <c r="Y123" s="6"/>
      <c r="Z123" s="6"/>
      <c r="AA123" s="6"/>
      <c r="AB123" s="6"/>
    </row>
    <row r="124" spans="1:28" s="95" customFormat="1" x14ac:dyDescent="0.25">
      <c r="A124" s="132"/>
      <c r="B124" s="133"/>
      <c r="C124" s="134"/>
      <c r="D124" s="43"/>
      <c r="E124" s="43"/>
      <c r="F124" s="43"/>
      <c r="G124" s="43"/>
      <c r="H124" s="90" t="s">
        <v>116</v>
      </c>
      <c r="I124" s="91">
        <v>74220</v>
      </c>
      <c r="J124" s="92"/>
      <c r="K124" s="92">
        <f>+'[1]UOP -2'!N23</f>
        <v>3712.92</v>
      </c>
      <c r="L124" s="92">
        <f>+'[1]UOP -2'!O23</f>
        <v>0</v>
      </c>
      <c r="M124" s="92"/>
      <c r="N124" s="92"/>
      <c r="O124" s="92"/>
      <c r="P124" s="92"/>
      <c r="Q124" s="92"/>
      <c r="R124" s="92"/>
      <c r="S124" s="93">
        <f t="shared" si="29"/>
        <v>0</v>
      </c>
      <c r="T124" s="93">
        <f>SUM(K124,N124,Q124)</f>
        <v>3712.92</v>
      </c>
      <c r="U124" s="93">
        <f t="shared" si="29"/>
        <v>0</v>
      </c>
      <c r="V124" s="93">
        <f t="shared" si="30"/>
        <v>3712.92</v>
      </c>
      <c r="W124" s="94"/>
      <c r="X124" s="94"/>
      <c r="Y124" s="94"/>
      <c r="Z124" s="94"/>
      <c r="AA124" s="94"/>
      <c r="AB124" s="94"/>
    </row>
    <row r="125" spans="1:28" ht="12.75" customHeight="1" x14ac:dyDescent="0.25">
      <c r="A125" s="132"/>
      <c r="B125" s="133" t="s">
        <v>117</v>
      </c>
      <c r="C125" s="96" t="s">
        <v>118</v>
      </c>
      <c r="D125" s="72"/>
      <c r="E125" s="72"/>
      <c r="F125" s="72"/>
      <c r="G125" s="72"/>
      <c r="H125" s="46" t="s">
        <v>119</v>
      </c>
      <c r="I125" s="47">
        <v>74110</v>
      </c>
      <c r="J125" s="49"/>
      <c r="K125" s="49">
        <f>+'[1]UOP -2'!N9</f>
        <v>0</v>
      </c>
      <c r="L125" s="49">
        <f>+'[1]UOP -2'!O9</f>
        <v>5000</v>
      </c>
      <c r="M125" s="49"/>
      <c r="N125" s="49"/>
      <c r="O125" s="49"/>
      <c r="P125" s="49"/>
      <c r="Q125" s="49"/>
      <c r="R125" s="49"/>
      <c r="S125" s="28">
        <f t="shared" si="29"/>
        <v>0</v>
      </c>
      <c r="T125" s="28">
        <f t="shared" si="29"/>
        <v>0</v>
      </c>
      <c r="U125" s="28">
        <f t="shared" si="29"/>
        <v>5000</v>
      </c>
      <c r="V125" s="28">
        <f t="shared" si="30"/>
        <v>5000</v>
      </c>
      <c r="W125" s="6"/>
      <c r="X125" s="6"/>
      <c r="Y125" s="6"/>
      <c r="Z125" s="6"/>
      <c r="AA125" s="6"/>
      <c r="AB125" s="6"/>
    </row>
    <row r="126" spans="1:28" x14ac:dyDescent="0.25">
      <c r="A126" s="132"/>
      <c r="B126" s="133"/>
      <c r="C126" s="96"/>
      <c r="D126" s="72"/>
      <c r="E126" s="72"/>
      <c r="F126" s="72"/>
      <c r="G126" s="72"/>
      <c r="H126" s="7" t="s">
        <v>120</v>
      </c>
      <c r="I126" s="47">
        <v>74500</v>
      </c>
      <c r="J126" s="49">
        <f>'[1]UOP -2'!M24</f>
        <v>356.12</v>
      </c>
      <c r="K126" s="49">
        <f>+'[1]UOP -2'!N24</f>
        <v>158.57</v>
      </c>
      <c r="L126" s="49">
        <f>+'[1]UOP -2'!O24</f>
        <v>0</v>
      </c>
      <c r="M126" s="49"/>
      <c r="N126" s="49"/>
      <c r="O126" s="49">
        <f>+'[1]UOP -2'!R24</f>
        <v>0</v>
      </c>
      <c r="P126" s="49">
        <f>+'[1]UOP -2'!S24</f>
        <v>0</v>
      </c>
      <c r="Q126" s="49">
        <f>+'[1]UOP -2'!T24</f>
        <v>0</v>
      </c>
      <c r="R126" s="49">
        <f>+'[1]UOP -2'!U24</f>
        <v>0</v>
      </c>
      <c r="S126" s="28">
        <f t="shared" si="29"/>
        <v>356.12</v>
      </c>
      <c r="T126" s="28">
        <f t="shared" si="29"/>
        <v>158.57</v>
      </c>
      <c r="U126" s="28">
        <f t="shared" si="29"/>
        <v>0</v>
      </c>
      <c r="V126" s="28">
        <f t="shared" si="30"/>
        <v>514.69000000000005</v>
      </c>
      <c r="W126" s="6"/>
      <c r="X126" s="6"/>
      <c r="Y126" s="6"/>
      <c r="Z126" s="6"/>
      <c r="AA126" s="6"/>
      <c r="AB126" s="6"/>
    </row>
    <row r="127" spans="1:28" s="95" customFormat="1" ht="11.25" hidden="1" customHeight="1" x14ac:dyDescent="0.25">
      <c r="A127" s="132"/>
      <c r="B127" s="133"/>
      <c r="C127" s="97" t="s">
        <v>121</v>
      </c>
      <c r="D127" s="43"/>
      <c r="E127" s="43"/>
      <c r="F127" s="43"/>
      <c r="G127" s="43"/>
      <c r="H127" s="90" t="s">
        <v>122</v>
      </c>
      <c r="I127" s="91">
        <v>74220</v>
      </c>
      <c r="J127" s="92"/>
      <c r="K127" s="92"/>
      <c r="L127" s="92"/>
      <c r="M127" s="92">
        <v>0</v>
      </c>
      <c r="N127" s="92">
        <v>0</v>
      </c>
      <c r="O127" s="98"/>
      <c r="P127" s="92">
        <f>+'[1]UOP -2'!S23</f>
        <v>0</v>
      </c>
      <c r="Q127" s="92">
        <f>+'[1]UOP -2'!T23</f>
        <v>0</v>
      </c>
      <c r="R127" s="92">
        <f>+'[1]UOP -2'!U23</f>
        <v>0</v>
      </c>
      <c r="S127" s="93">
        <f t="shared" si="29"/>
        <v>0</v>
      </c>
      <c r="T127" s="93">
        <v>0</v>
      </c>
      <c r="U127" s="93"/>
      <c r="V127" s="93">
        <f t="shared" si="30"/>
        <v>0</v>
      </c>
      <c r="W127" s="94"/>
      <c r="X127" s="94"/>
      <c r="Y127" s="94"/>
      <c r="Z127" s="94"/>
      <c r="AA127" s="94"/>
      <c r="AB127" s="94"/>
    </row>
    <row r="128" spans="1:28" ht="11.25" customHeight="1" x14ac:dyDescent="0.25">
      <c r="A128" s="99"/>
      <c r="B128" s="71"/>
      <c r="C128" s="96"/>
      <c r="D128" s="72"/>
      <c r="E128" s="72"/>
      <c r="F128" s="72"/>
      <c r="G128" s="72"/>
      <c r="H128" s="46" t="s">
        <v>37</v>
      </c>
      <c r="I128" s="47">
        <v>75700</v>
      </c>
      <c r="J128" s="49"/>
      <c r="K128" s="49">
        <f>'[1]UOP -2'!N25</f>
        <v>682.3</v>
      </c>
      <c r="L128" s="49">
        <f>'[1]UOP -2'!O25</f>
        <v>0</v>
      </c>
      <c r="M128" s="49"/>
      <c r="N128" s="49"/>
      <c r="O128" s="49"/>
      <c r="P128" s="49"/>
      <c r="Q128" s="49"/>
      <c r="R128" s="49"/>
      <c r="S128" s="28">
        <f t="shared" si="29"/>
        <v>0</v>
      </c>
      <c r="T128" s="28">
        <f t="shared" si="29"/>
        <v>682.3</v>
      </c>
      <c r="U128" s="28">
        <f t="shared" si="29"/>
        <v>0</v>
      </c>
      <c r="V128" s="28">
        <f t="shared" si="30"/>
        <v>682.3</v>
      </c>
      <c r="W128" s="6"/>
      <c r="X128" s="6"/>
      <c r="Y128" s="6"/>
      <c r="Z128" s="6"/>
      <c r="AA128" s="6"/>
      <c r="AB128" s="6"/>
    </row>
    <row r="129" spans="1:28" ht="11.25" customHeight="1" x14ac:dyDescent="0.25">
      <c r="A129" s="99"/>
      <c r="B129" s="71"/>
      <c r="C129" s="96"/>
      <c r="D129" s="72"/>
      <c r="E129" s="72"/>
      <c r="F129" s="72"/>
      <c r="G129" s="72"/>
      <c r="H129" s="46" t="s">
        <v>123</v>
      </c>
      <c r="I129" s="47">
        <v>76120</v>
      </c>
      <c r="J129" s="49">
        <v>45.150000000000006</v>
      </c>
      <c r="K129" s="49">
        <v>209.69</v>
      </c>
      <c r="L129" s="49"/>
      <c r="M129" s="49"/>
      <c r="N129" s="49"/>
      <c r="O129" s="49"/>
      <c r="P129" s="49"/>
      <c r="Q129" s="49"/>
      <c r="R129" s="49"/>
      <c r="S129" s="28">
        <f t="shared" si="29"/>
        <v>45.150000000000006</v>
      </c>
      <c r="T129" s="28">
        <f t="shared" si="29"/>
        <v>209.69</v>
      </c>
      <c r="U129" s="28">
        <f t="shared" si="29"/>
        <v>0</v>
      </c>
      <c r="V129" s="28">
        <f t="shared" si="30"/>
        <v>254.84</v>
      </c>
      <c r="W129" s="6"/>
      <c r="X129" s="6"/>
      <c r="Y129" s="6"/>
      <c r="Z129" s="6"/>
      <c r="AA129" s="6"/>
      <c r="AB129" s="6"/>
    </row>
    <row r="130" spans="1:28" ht="11.25" customHeight="1" x14ac:dyDescent="0.25">
      <c r="A130" s="99"/>
      <c r="B130" s="71"/>
      <c r="C130" s="96"/>
      <c r="D130" s="72"/>
      <c r="E130" s="72"/>
      <c r="F130" s="72"/>
      <c r="G130" s="72"/>
      <c r="H130" s="46" t="s">
        <v>123</v>
      </c>
      <c r="I130" s="47">
        <v>76130</v>
      </c>
      <c r="J130" s="49">
        <v>-29.39</v>
      </c>
      <c r="K130" s="49">
        <v>-238.25</v>
      </c>
      <c r="L130" s="49"/>
      <c r="M130" s="49"/>
      <c r="N130" s="49"/>
      <c r="O130" s="49"/>
      <c r="P130" s="49"/>
      <c r="Q130" s="49"/>
      <c r="R130" s="49"/>
      <c r="S130" s="28">
        <f t="shared" si="29"/>
        <v>-29.39</v>
      </c>
      <c r="T130" s="28">
        <f t="shared" si="29"/>
        <v>-238.25</v>
      </c>
      <c r="U130" s="28">
        <f t="shared" si="29"/>
        <v>0</v>
      </c>
      <c r="V130" s="28">
        <f t="shared" si="30"/>
        <v>-267.64</v>
      </c>
      <c r="W130" s="6"/>
      <c r="X130" s="6"/>
      <c r="Y130" s="6"/>
      <c r="Z130" s="6"/>
      <c r="AA130" s="6"/>
      <c r="AB130" s="6"/>
    </row>
    <row r="131" spans="1:28" s="42" customFormat="1" x14ac:dyDescent="0.25">
      <c r="A131" s="35"/>
      <c r="B131" s="36"/>
      <c r="C131" s="37"/>
      <c r="D131" s="36"/>
      <c r="E131" s="36"/>
      <c r="F131" s="36"/>
      <c r="G131" s="36"/>
      <c r="H131" s="53" t="s">
        <v>124</v>
      </c>
      <c r="I131" s="54"/>
      <c r="J131" s="55">
        <f>SUM(J117:J130)</f>
        <v>91494.51</v>
      </c>
      <c r="K131" s="55">
        <f t="shared" ref="K131:V131" si="31">SUM(K117:K130)</f>
        <v>169669.32117073171</v>
      </c>
      <c r="L131" s="55">
        <f t="shared" si="31"/>
        <v>132823.36647259869</v>
      </c>
      <c r="M131" s="55">
        <f t="shared" si="31"/>
        <v>0</v>
      </c>
      <c r="N131" s="55">
        <f t="shared" si="31"/>
        <v>0</v>
      </c>
      <c r="O131" s="55">
        <f t="shared" si="31"/>
        <v>0</v>
      </c>
      <c r="P131" s="55">
        <f t="shared" si="31"/>
        <v>0</v>
      </c>
      <c r="Q131" s="55">
        <f t="shared" si="31"/>
        <v>0</v>
      </c>
      <c r="R131" s="55">
        <f t="shared" si="31"/>
        <v>0</v>
      </c>
      <c r="S131" s="55">
        <f t="shared" si="31"/>
        <v>91494.51</v>
      </c>
      <c r="T131" s="55">
        <f t="shared" si="31"/>
        <v>169669.32117073171</v>
      </c>
      <c r="U131" s="55">
        <f t="shared" si="31"/>
        <v>132823.36647259869</v>
      </c>
      <c r="V131" s="55">
        <f t="shared" si="31"/>
        <v>393987.19764333044</v>
      </c>
      <c r="W131" s="41"/>
      <c r="X131" s="41"/>
      <c r="Y131" s="41"/>
      <c r="Z131" s="41"/>
      <c r="AA131" s="41"/>
      <c r="AB131" s="41"/>
    </row>
    <row r="132" spans="1:28" s="42" customFormat="1" x14ac:dyDescent="0.25">
      <c r="A132" s="100"/>
      <c r="B132" s="101"/>
      <c r="C132" s="102"/>
      <c r="D132" s="101"/>
      <c r="E132" s="101"/>
      <c r="F132" s="101"/>
      <c r="G132" s="101"/>
      <c r="H132" s="103" t="s">
        <v>125</v>
      </c>
      <c r="I132" s="104"/>
      <c r="J132" s="105">
        <f t="shared" ref="J132:V132" si="32">SUM(J131,J113,J98,J73,J41)</f>
        <v>175660.39</v>
      </c>
      <c r="K132" s="105">
        <f t="shared" si="32"/>
        <v>718490.50729216472</v>
      </c>
      <c r="L132" s="105">
        <f t="shared" si="32"/>
        <v>959186.09748347965</v>
      </c>
      <c r="M132" s="105">
        <f t="shared" si="32"/>
        <v>45191</v>
      </c>
      <c r="N132" s="105">
        <f t="shared" si="32"/>
        <v>158016.54999999999</v>
      </c>
      <c r="O132" s="105">
        <f t="shared" si="32"/>
        <v>166892.65000000002</v>
      </c>
      <c r="P132" s="105">
        <f t="shared" si="32"/>
        <v>83367.83</v>
      </c>
      <c r="Q132" s="105">
        <f t="shared" si="32"/>
        <v>714239.98014676617</v>
      </c>
      <c r="R132" s="105">
        <f t="shared" si="32"/>
        <v>778736.18967164203</v>
      </c>
      <c r="S132" s="105">
        <f t="shared" si="32"/>
        <v>304219.21999999997</v>
      </c>
      <c r="T132" s="105">
        <f t="shared" si="32"/>
        <v>1590747.0374389309</v>
      </c>
      <c r="U132" s="105">
        <f t="shared" si="32"/>
        <v>1904814.9371551219</v>
      </c>
      <c r="V132" s="105">
        <f t="shared" si="32"/>
        <v>3799781.1945940526</v>
      </c>
      <c r="W132" s="41"/>
      <c r="X132" s="41"/>
      <c r="Y132" s="41"/>
      <c r="Z132" s="41"/>
      <c r="AA132" s="41"/>
      <c r="AB132" s="41"/>
    </row>
    <row r="133" spans="1:28" s="42" customFormat="1" x14ac:dyDescent="0.25">
      <c r="A133" s="106"/>
      <c r="B133" s="107"/>
      <c r="C133" s="108"/>
      <c r="D133" s="107"/>
      <c r="E133" s="107"/>
      <c r="F133" s="107"/>
      <c r="G133" s="107"/>
      <c r="H133" s="109" t="s">
        <v>126</v>
      </c>
      <c r="I133" s="110"/>
      <c r="J133" s="111">
        <f>(J16*7%)+(J27*7%)+(J40*7%)+(J55*7%)+((J117+J118+J119+J120+J121+J122+J123+J124+J125+J126+J127+J128)*7%)-0.01</f>
        <v>12295.114100000001</v>
      </c>
      <c r="K133" s="111">
        <f t="shared" ref="K133:V133" si="33">K132*7%</f>
        <v>50294.335510451536</v>
      </c>
      <c r="L133" s="111">
        <f t="shared" si="33"/>
        <v>67143.026823843582</v>
      </c>
      <c r="M133" s="111">
        <f t="shared" si="33"/>
        <v>3163.3700000000003</v>
      </c>
      <c r="N133" s="111">
        <f t="shared" si="33"/>
        <v>11061.1585</v>
      </c>
      <c r="O133" s="111">
        <f t="shared" si="33"/>
        <v>11682.485500000003</v>
      </c>
      <c r="P133" s="111">
        <f t="shared" si="33"/>
        <v>5835.7481000000007</v>
      </c>
      <c r="Q133" s="111">
        <f t="shared" si="33"/>
        <v>49996.798610273639</v>
      </c>
      <c r="R133" s="111">
        <f t="shared" si="33"/>
        <v>54511.533277014947</v>
      </c>
      <c r="S133" s="111">
        <f t="shared" si="33"/>
        <v>21295.345399999998</v>
      </c>
      <c r="T133" s="111">
        <f t="shared" si="33"/>
        <v>111352.29262072517</v>
      </c>
      <c r="U133" s="111">
        <f t="shared" si="33"/>
        <v>133337.04560085855</v>
      </c>
      <c r="V133" s="111">
        <f t="shared" si="33"/>
        <v>265984.68362158368</v>
      </c>
      <c r="W133" s="41"/>
      <c r="X133" s="41"/>
      <c r="Y133" s="41"/>
      <c r="Z133" s="41"/>
      <c r="AA133" s="41"/>
      <c r="AB133" s="41"/>
    </row>
    <row r="134" spans="1:28" s="42" customFormat="1" x14ac:dyDescent="0.25">
      <c r="A134" s="112"/>
      <c r="B134" s="113"/>
      <c r="C134" s="114"/>
      <c r="D134" s="113"/>
      <c r="E134" s="113"/>
      <c r="F134" s="113"/>
      <c r="G134" s="113"/>
      <c r="H134" s="115" t="s">
        <v>127</v>
      </c>
      <c r="I134" s="116"/>
      <c r="J134" s="117">
        <f t="shared" ref="J134:V134" si="34">SUM(J132:J133)</f>
        <v>187955.50410000002</v>
      </c>
      <c r="K134" s="117">
        <f t="shared" si="34"/>
        <v>768784.8428026163</v>
      </c>
      <c r="L134" s="117">
        <f t="shared" si="34"/>
        <v>1026329.1243073232</v>
      </c>
      <c r="M134" s="117">
        <f t="shared" si="34"/>
        <v>48354.37</v>
      </c>
      <c r="N134" s="117">
        <f t="shared" si="34"/>
        <v>169077.70849999998</v>
      </c>
      <c r="O134" s="117">
        <f t="shared" si="34"/>
        <v>178575.13550000003</v>
      </c>
      <c r="P134" s="117">
        <f t="shared" si="34"/>
        <v>89203.578099999999</v>
      </c>
      <c r="Q134" s="117">
        <f t="shared" si="34"/>
        <v>764236.77875703981</v>
      </c>
      <c r="R134" s="117">
        <f t="shared" si="34"/>
        <v>833247.722948657</v>
      </c>
      <c r="S134" s="117">
        <f t="shared" si="34"/>
        <v>325514.56539999996</v>
      </c>
      <c r="T134" s="117">
        <f t="shared" si="34"/>
        <v>1702099.3300596562</v>
      </c>
      <c r="U134" s="117">
        <f t="shared" si="34"/>
        <v>2038151.9827559805</v>
      </c>
      <c r="V134" s="117">
        <f t="shared" si="34"/>
        <v>4065765.8782156361</v>
      </c>
      <c r="W134" s="41"/>
      <c r="X134" s="41"/>
      <c r="Y134" s="41"/>
      <c r="Z134" s="41"/>
      <c r="AA134" s="41"/>
      <c r="AB134" s="41"/>
    </row>
    <row r="135" spans="1:28" x14ac:dyDescent="0.25">
      <c r="A135" s="6"/>
      <c r="B135" s="6"/>
      <c r="C135" s="118"/>
      <c r="D135" s="6"/>
      <c r="E135" s="6"/>
      <c r="F135" s="6"/>
      <c r="G135" s="6"/>
      <c r="I135" s="119"/>
      <c r="J135" s="120"/>
      <c r="K135" s="120"/>
      <c r="P135" s="120"/>
      <c r="Q135" s="120"/>
      <c r="R135" s="120"/>
      <c r="W135" s="6"/>
      <c r="X135" s="6"/>
      <c r="Y135" s="6"/>
      <c r="Z135" s="6"/>
      <c r="AA135" s="6"/>
      <c r="AB135" s="6"/>
    </row>
    <row r="136" spans="1:28" x14ac:dyDescent="0.25">
      <c r="A136" s="6"/>
      <c r="B136" s="6"/>
      <c r="C136" s="118"/>
      <c r="D136" s="6"/>
      <c r="E136" s="6"/>
      <c r="F136" s="6"/>
      <c r="G136" s="6"/>
      <c r="P136" s="120"/>
      <c r="Q136" s="120"/>
      <c r="R136" s="120"/>
      <c r="W136" s="6"/>
      <c r="X136" s="6"/>
      <c r="Y136" s="6"/>
      <c r="Z136" s="6"/>
      <c r="AA136" s="6"/>
      <c r="AB136" s="6"/>
    </row>
    <row r="137" spans="1:28" x14ac:dyDescent="0.25">
      <c r="A137" s="6"/>
      <c r="B137" s="6"/>
      <c r="C137" s="118"/>
      <c r="D137" s="6"/>
      <c r="E137" s="6"/>
      <c r="F137" s="6"/>
      <c r="G137" s="6"/>
      <c r="P137" s="120"/>
      <c r="Q137" s="120"/>
      <c r="R137" s="120"/>
      <c r="W137" s="6"/>
      <c r="X137" s="6"/>
      <c r="Y137" s="6"/>
      <c r="Z137" s="6"/>
      <c r="AA137" s="6"/>
      <c r="AB137" s="6"/>
    </row>
    <row r="138" spans="1:28" ht="27" customHeight="1" x14ac:dyDescent="0.25">
      <c r="A138" s="6"/>
      <c r="B138" s="6"/>
      <c r="C138" s="118"/>
      <c r="D138" s="6"/>
      <c r="E138" s="6"/>
      <c r="F138" s="6"/>
      <c r="G138" s="6"/>
      <c r="H138" s="122"/>
      <c r="I138" s="54" t="s">
        <v>8</v>
      </c>
      <c r="J138" s="54" t="s">
        <v>9</v>
      </c>
      <c r="K138" s="54" t="s">
        <v>10</v>
      </c>
      <c r="L138" s="54" t="s">
        <v>128</v>
      </c>
      <c r="P138" s="123"/>
      <c r="Q138" s="120"/>
      <c r="R138" s="120"/>
      <c r="W138" s="6"/>
      <c r="X138" s="6"/>
      <c r="Y138" s="6"/>
      <c r="Z138" s="6"/>
      <c r="AA138" s="6"/>
      <c r="AB138" s="6"/>
    </row>
    <row r="139" spans="1:28" ht="15.75" customHeight="1" x14ac:dyDescent="0.25">
      <c r="A139" s="6"/>
      <c r="B139" s="6"/>
      <c r="C139" s="118"/>
      <c r="D139" s="6"/>
      <c r="E139" s="6"/>
      <c r="F139" s="124"/>
      <c r="G139" s="124"/>
      <c r="H139" s="125" t="s">
        <v>129</v>
      </c>
      <c r="I139" s="119">
        <f>SUM(J132:L132)</f>
        <v>1853336.9947756445</v>
      </c>
      <c r="J139" s="119">
        <f>SUM(M132:O132)</f>
        <v>370100.2</v>
      </c>
      <c r="K139" s="119">
        <f>SUM(P132:R132)</f>
        <v>1576343.9998184082</v>
      </c>
      <c r="L139" s="34">
        <f>SUM(I139:K139)</f>
        <v>3799781.1945940526</v>
      </c>
      <c r="P139" s="120"/>
      <c r="Q139" s="120"/>
      <c r="R139" s="120"/>
      <c r="W139" s="6"/>
      <c r="X139" s="6"/>
      <c r="Y139" s="6"/>
      <c r="Z139" s="6"/>
      <c r="AA139" s="6"/>
      <c r="AB139" s="6"/>
    </row>
    <row r="140" spans="1:28" ht="15.75" customHeight="1" x14ac:dyDescent="0.25">
      <c r="A140" s="6"/>
      <c r="B140" s="6"/>
      <c r="C140" s="118"/>
      <c r="D140" s="6"/>
      <c r="E140" s="6"/>
      <c r="F140" s="103"/>
      <c r="G140" s="103"/>
      <c r="H140" s="103" t="s">
        <v>130</v>
      </c>
      <c r="I140" s="126">
        <f>(J132+K132)/I139</f>
        <v>0.48245456698521583</v>
      </c>
      <c r="J140" s="126">
        <f>(M132+N132)/J139</f>
        <v>0.54906090296627774</v>
      </c>
      <c r="K140" s="126">
        <f>(P132+Q132)/K139</f>
        <v>0.50598588267449807</v>
      </c>
      <c r="L140" s="126">
        <f>(J132+K132+M132+N132+P132+Q132)/L139</f>
        <v>0.49870404646849109</v>
      </c>
      <c r="P140" s="120"/>
      <c r="Q140" s="120"/>
      <c r="R140" s="120"/>
      <c r="W140" s="6"/>
      <c r="X140" s="6"/>
      <c r="Y140" s="6"/>
      <c r="Z140" s="6"/>
      <c r="AA140" s="6"/>
      <c r="AB140" s="6"/>
    </row>
    <row r="141" spans="1:28" ht="15.75" customHeight="1" x14ac:dyDescent="0.25">
      <c r="A141" s="6"/>
      <c r="B141" s="6"/>
      <c r="C141" s="118"/>
      <c r="D141" s="6"/>
      <c r="E141" s="6"/>
      <c r="F141" s="124"/>
      <c r="G141" s="124"/>
      <c r="H141" s="125" t="s">
        <v>131</v>
      </c>
      <c r="I141" s="119">
        <f>SUM(J134:L134)</f>
        <v>1983069.4712099396</v>
      </c>
      <c r="J141" s="119">
        <f>SUM(M134:O134)</f>
        <v>396007.21400000004</v>
      </c>
      <c r="K141" s="119">
        <f>SUM(P134:R134)</f>
        <v>1686688.0798056968</v>
      </c>
      <c r="L141" s="34">
        <f>SUM(I141:K141)</f>
        <v>4065764.7650156366</v>
      </c>
      <c r="P141" s="120"/>
      <c r="Q141" s="120"/>
      <c r="R141" s="120"/>
      <c r="W141" s="6"/>
      <c r="X141" s="6"/>
      <c r="Y141" s="6"/>
      <c r="Z141" s="6"/>
      <c r="AA141" s="6"/>
      <c r="AB141" s="6"/>
    </row>
    <row r="142" spans="1:28" ht="15.75" customHeight="1" x14ac:dyDescent="0.25">
      <c r="A142" s="6"/>
      <c r="B142" s="6"/>
      <c r="C142" s="118"/>
      <c r="D142" s="6"/>
      <c r="E142" s="6"/>
      <c r="F142" s="127"/>
      <c r="G142" s="127"/>
      <c r="H142" s="127" t="s">
        <v>132</v>
      </c>
      <c r="I142" s="128">
        <f>(J134+K134)/I141</f>
        <v>0.48245427646005551</v>
      </c>
      <c r="J142" s="128">
        <f>(M134+N134)/J141</f>
        <v>0.54906090296627763</v>
      </c>
      <c r="K142" s="128">
        <f>(P134+Q134)/K141</f>
        <v>0.50598588267449807</v>
      </c>
      <c r="L142" s="129">
        <f>(J134+K134+M134+N134+P134+Q134)/L141</f>
        <v>0.49870390921444718</v>
      </c>
      <c r="P142" s="120"/>
      <c r="Q142" s="120"/>
      <c r="R142" s="120"/>
      <c r="W142" s="6"/>
      <c r="X142" s="6"/>
      <c r="Y142" s="6"/>
      <c r="Z142" s="6"/>
      <c r="AA142" s="6"/>
      <c r="AB142" s="6"/>
    </row>
    <row r="143" spans="1:28" x14ac:dyDescent="0.25">
      <c r="A143" s="6"/>
      <c r="B143" s="6"/>
      <c r="C143" s="118"/>
      <c r="D143" s="6"/>
      <c r="E143" s="6"/>
      <c r="F143" s="6"/>
      <c r="G143" s="6"/>
      <c r="H143" s="122"/>
      <c r="I143" s="119"/>
      <c r="J143" s="120"/>
      <c r="K143" s="120"/>
      <c r="P143" s="120"/>
      <c r="Q143" s="120"/>
      <c r="R143" s="120"/>
      <c r="W143" s="6"/>
      <c r="X143" s="6"/>
      <c r="Y143" s="6"/>
      <c r="Z143" s="6"/>
      <c r="AA143" s="6"/>
      <c r="AB143" s="6"/>
    </row>
    <row r="144" spans="1:28" x14ac:dyDescent="0.25">
      <c r="A144" s="6"/>
      <c r="B144" s="6"/>
      <c r="C144" s="118"/>
      <c r="D144" s="6"/>
      <c r="E144" s="6"/>
      <c r="F144" s="6"/>
      <c r="G144" s="6"/>
      <c r="H144" s="122"/>
      <c r="I144" s="119"/>
      <c r="J144" s="119"/>
      <c r="K144" s="120"/>
      <c r="P144" s="120"/>
      <c r="Q144" s="120"/>
      <c r="R144" s="120"/>
      <c r="W144" s="6"/>
      <c r="X144" s="6"/>
      <c r="Y144" s="6"/>
      <c r="Z144" s="6"/>
      <c r="AA144" s="6"/>
      <c r="AB144" s="6"/>
    </row>
    <row r="145" spans="1:28" x14ac:dyDescent="0.25">
      <c r="A145" s="6"/>
      <c r="B145" s="6"/>
      <c r="C145" s="118"/>
      <c r="D145" s="6"/>
      <c r="E145" s="6"/>
      <c r="F145" s="6"/>
      <c r="G145" s="6"/>
      <c r="H145" s="122"/>
      <c r="I145" s="119"/>
      <c r="J145" s="119"/>
      <c r="K145" s="120"/>
      <c r="P145" s="120"/>
      <c r="Q145" s="120"/>
      <c r="R145" s="120"/>
      <c r="W145" s="6"/>
      <c r="X145" s="6"/>
      <c r="Y145" s="6"/>
      <c r="Z145" s="6"/>
      <c r="AA145" s="6"/>
      <c r="AB145" s="6"/>
    </row>
    <row r="146" spans="1:28" x14ac:dyDescent="0.25">
      <c r="A146" s="6"/>
      <c r="B146" s="6"/>
      <c r="C146" s="118"/>
      <c r="D146" s="6"/>
      <c r="E146" s="6"/>
      <c r="F146" s="6"/>
      <c r="G146" s="6"/>
      <c r="H146" s="122"/>
      <c r="I146" s="119"/>
      <c r="J146" s="119"/>
      <c r="K146" s="120"/>
      <c r="P146" s="120"/>
      <c r="Q146" s="120"/>
      <c r="R146" s="120"/>
      <c r="W146" s="6"/>
      <c r="X146" s="6"/>
      <c r="Y146" s="6"/>
      <c r="Z146" s="6"/>
      <c r="AA146" s="6"/>
      <c r="AB146" s="6"/>
    </row>
    <row r="147" spans="1:28" x14ac:dyDescent="0.25">
      <c r="A147" s="6"/>
      <c r="B147" s="6"/>
      <c r="C147" s="118"/>
      <c r="D147" s="6"/>
      <c r="E147" s="6"/>
      <c r="F147" s="6"/>
      <c r="G147" s="6"/>
      <c r="H147" s="122"/>
      <c r="I147" s="119"/>
      <c r="J147" s="119"/>
      <c r="K147" s="120"/>
      <c r="P147" s="120"/>
      <c r="Q147" s="120"/>
      <c r="R147" s="120"/>
      <c r="W147" s="6"/>
      <c r="X147" s="6"/>
      <c r="Y147" s="6"/>
      <c r="Z147" s="6"/>
      <c r="AA147" s="6"/>
      <c r="AB147" s="6"/>
    </row>
    <row r="148" spans="1:28" x14ac:dyDescent="0.25">
      <c r="A148" s="6"/>
      <c r="B148" s="6"/>
      <c r="C148" s="118"/>
      <c r="D148" s="6"/>
      <c r="E148" s="6"/>
      <c r="F148" s="6"/>
      <c r="G148" s="6"/>
      <c r="H148" s="122"/>
      <c r="I148" s="119"/>
      <c r="J148" s="119"/>
      <c r="K148" s="120"/>
      <c r="P148" s="120"/>
      <c r="Q148" s="120"/>
      <c r="R148" s="120"/>
      <c r="W148" s="6"/>
      <c r="X148" s="6"/>
      <c r="Y148" s="6"/>
      <c r="Z148" s="6"/>
      <c r="AA148" s="6"/>
      <c r="AB148" s="6"/>
    </row>
    <row r="149" spans="1:28" x14ac:dyDescent="0.25">
      <c r="A149" s="6"/>
      <c r="B149" s="6"/>
      <c r="C149" s="118"/>
      <c r="D149" s="6"/>
      <c r="E149" s="6"/>
      <c r="F149" s="6"/>
      <c r="G149" s="6"/>
      <c r="H149" s="122"/>
      <c r="I149" s="119"/>
      <c r="J149" s="119"/>
      <c r="K149" s="120"/>
      <c r="P149" s="120"/>
      <c r="Q149" s="120"/>
      <c r="R149" s="120"/>
      <c r="W149" s="6"/>
      <c r="X149" s="6"/>
      <c r="Y149" s="6"/>
      <c r="Z149" s="6"/>
      <c r="AA149" s="6"/>
      <c r="AB149" s="6"/>
    </row>
    <row r="150" spans="1:28" x14ac:dyDescent="0.25">
      <c r="A150" s="6"/>
      <c r="B150" s="6"/>
      <c r="C150" s="118"/>
      <c r="D150" s="6"/>
      <c r="E150" s="6"/>
      <c r="F150" s="6"/>
      <c r="G150" s="6"/>
      <c r="H150" s="122"/>
      <c r="I150" s="119"/>
      <c r="J150" s="119"/>
      <c r="K150" s="120"/>
      <c r="P150" s="120"/>
      <c r="Q150" s="120"/>
      <c r="R150" s="120"/>
      <c r="W150" s="6"/>
      <c r="X150" s="6"/>
      <c r="Y150" s="6"/>
      <c r="Z150" s="6"/>
      <c r="AA150" s="6"/>
      <c r="AB150" s="6"/>
    </row>
    <row r="151" spans="1:28" x14ac:dyDescent="0.25">
      <c r="A151" s="6"/>
      <c r="B151" s="6"/>
      <c r="C151" s="118"/>
      <c r="D151" s="6"/>
      <c r="E151" s="6"/>
      <c r="F151" s="6"/>
      <c r="G151" s="6"/>
      <c r="H151" s="122"/>
      <c r="I151" s="119"/>
      <c r="J151" s="119"/>
      <c r="K151" s="120"/>
      <c r="P151" s="120"/>
      <c r="Q151" s="120"/>
      <c r="R151" s="120"/>
      <c r="W151" s="6"/>
      <c r="X151" s="6"/>
      <c r="Y151" s="6"/>
      <c r="Z151" s="6"/>
      <c r="AA151" s="6"/>
      <c r="AB151" s="6"/>
    </row>
    <row r="152" spans="1:28" x14ac:dyDescent="0.25">
      <c r="A152" s="6"/>
      <c r="B152" s="6"/>
      <c r="C152" s="118"/>
      <c r="D152" s="6"/>
      <c r="E152" s="6"/>
      <c r="F152" s="6"/>
      <c r="G152" s="6"/>
      <c r="H152" s="122"/>
      <c r="I152" s="119"/>
      <c r="J152" s="119"/>
      <c r="K152" s="120"/>
      <c r="P152" s="120"/>
      <c r="Q152" s="120"/>
      <c r="R152" s="120"/>
      <c r="W152" s="6"/>
      <c r="X152" s="6"/>
      <c r="Y152" s="6"/>
      <c r="Z152" s="6"/>
      <c r="AA152" s="6"/>
      <c r="AB152" s="6"/>
    </row>
    <row r="153" spans="1:28" x14ac:dyDescent="0.25">
      <c r="A153" s="6"/>
      <c r="B153" s="6"/>
      <c r="C153" s="118"/>
      <c r="D153" s="6"/>
      <c r="E153" s="6"/>
      <c r="F153" s="6"/>
      <c r="G153" s="6"/>
      <c r="H153" s="122"/>
      <c r="I153" s="119"/>
      <c r="J153" s="119"/>
      <c r="K153" s="120"/>
      <c r="P153" s="120"/>
      <c r="Q153" s="120"/>
      <c r="R153" s="120"/>
      <c r="W153" s="6"/>
      <c r="X153" s="6"/>
      <c r="Y153" s="6"/>
      <c r="Z153" s="6"/>
      <c r="AA153" s="6"/>
      <c r="AB153" s="6"/>
    </row>
    <row r="154" spans="1:28" x14ac:dyDescent="0.25">
      <c r="A154" s="6"/>
      <c r="B154" s="6"/>
      <c r="C154" s="118"/>
      <c r="D154" s="6"/>
      <c r="E154" s="6"/>
      <c r="F154" s="6"/>
      <c r="G154" s="6"/>
      <c r="H154" s="122"/>
      <c r="I154" s="119"/>
      <c r="J154" s="119"/>
      <c r="K154" s="120"/>
      <c r="P154" s="120"/>
      <c r="Q154" s="120"/>
      <c r="R154" s="120"/>
      <c r="W154" s="6"/>
      <c r="X154" s="6"/>
      <c r="Y154" s="6"/>
      <c r="Z154" s="6"/>
      <c r="AA154" s="6"/>
      <c r="AB154" s="6"/>
    </row>
    <row r="155" spans="1:28" x14ac:dyDescent="0.25">
      <c r="A155" s="6"/>
      <c r="B155" s="6"/>
      <c r="C155" s="118"/>
      <c r="D155" s="6"/>
      <c r="E155" s="6"/>
      <c r="F155" s="6"/>
      <c r="G155" s="6"/>
      <c r="H155" s="122"/>
      <c r="I155" s="119"/>
      <c r="J155" s="119"/>
      <c r="K155" s="120"/>
      <c r="P155" s="120"/>
      <c r="Q155" s="120"/>
      <c r="R155" s="120"/>
      <c r="W155" s="6"/>
      <c r="X155" s="6"/>
      <c r="Y155" s="6"/>
      <c r="Z155" s="6"/>
      <c r="AA155" s="6"/>
      <c r="AB155" s="6"/>
    </row>
    <row r="156" spans="1:28" x14ac:dyDescent="0.25">
      <c r="A156" s="6"/>
      <c r="B156" s="6"/>
      <c r="C156" s="118"/>
      <c r="D156" s="6"/>
      <c r="E156" s="6"/>
      <c r="F156" s="6"/>
      <c r="G156" s="6"/>
      <c r="H156" s="122"/>
      <c r="I156" s="119"/>
      <c r="J156" s="119"/>
      <c r="K156" s="120"/>
      <c r="P156" s="120"/>
      <c r="Q156" s="120"/>
      <c r="R156" s="120"/>
      <c r="W156" s="6"/>
      <c r="X156" s="6"/>
      <c r="Y156" s="6"/>
      <c r="Z156" s="6"/>
      <c r="AA156" s="6"/>
      <c r="AB156" s="6"/>
    </row>
    <row r="157" spans="1:28" x14ac:dyDescent="0.25">
      <c r="A157" s="6"/>
      <c r="B157" s="6"/>
      <c r="C157" s="118"/>
      <c r="D157" s="6"/>
      <c r="E157" s="6"/>
      <c r="F157" s="6"/>
      <c r="G157" s="6"/>
      <c r="H157" s="122"/>
      <c r="I157" s="119"/>
      <c r="J157" s="119"/>
      <c r="K157" s="120"/>
      <c r="P157" s="120"/>
      <c r="Q157" s="120"/>
      <c r="R157" s="120"/>
      <c r="W157" s="6"/>
      <c r="X157" s="6"/>
      <c r="Y157" s="6"/>
      <c r="Z157" s="6"/>
      <c r="AA157" s="6"/>
      <c r="AB157" s="6"/>
    </row>
    <row r="158" spans="1:28" x14ac:dyDescent="0.25">
      <c r="A158" s="6"/>
      <c r="B158" s="6"/>
      <c r="C158" s="118"/>
      <c r="D158" s="6"/>
      <c r="E158" s="6"/>
      <c r="F158" s="6"/>
      <c r="G158" s="6"/>
      <c r="H158" s="122"/>
      <c r="I158" s="119"/>
      <c r="J158" s="119"/>
      <c r="K158" s="120"/>
      <c r="P158" s="120"/>
      <c r="Q158" s="120"/>
      <c r="R158" s="120"/>
      <c r="W158" s="6"/>
      <c r="X158" s="6"/>
      <c r="Y158" s="6"/>
      <c r="Z158" s="6"/>
      <c r="AA158" s="6"/>
      <c r="AB158" s="6"/>
    </row>
    <row r="159" spans="1:28" x14ac:dyDescent="0.25">
      <c r="A159" s="6"/>
      <c r="B159" s="6"/>
      <c r="C159" s="118"/>
      <c r="D159" s="6"/>
      <c r="E159" s="6"/>
      <c r="F159" s="6"/>
      <c r="G159" s="6"/>
      <c r="H159" s="122"/>
      <c r="I159" s="119"/>
      <c r="J159" s="119"/>
      <c r="K159" s="120"/>
      <c r="P159" s="120"/>
      <c r="Q159" s="120"/>
      <c r="R159" s="120"/>
      <c r="W159" s="6"/>
      <c r="X159" s="6"/>
      <c r="Y159" s="6"/>
      <c r="Z159" s="6"/>
      <c r="AA159" s="6"/>
      <c r="AB159" s="6"/>
    </row>
    <row r="160" spans="1:28" x14ac:dyDescent="0.25">
      <c r="A160" s="6"/>
      <c r="B160" s="6"/>
      <c r="C160" s="118"/>
      <c r="D160" s="6"/>
      <c r="E160" s="6"/>
      <c r="F160" s="6"/>
      <c r="G160" s="6"/>
      <c r="H160" s="122"/>
      <c r="I160" s="119"/>
      <c r="J160" s="119"/>
      <c r="K160" s="120"/>
      <c r="P160" s="120"/>
      <c r="Q160" s="120"/>
      <c r="R160" s="120"/>
      <c r="W160" s="6"/>
      <c r="X160" s="6"/>
      <c r="Y160" s="6"/>
      <c r="Z160" s="6"/>
      <c r="AA160" s="6"/>
      <c r="AB160" s="6"/>
    </row>
    <row r="161" spans="1:28" x14ac:dyDescent="0.25">
      <c r="A161" s="6"/>
      <c r="B161" s="6"/>
      <c r="C161" s="118"/>
      <c r="D161" s="6"/>
      <c r="E161" s="6"/>
      <c r="F161" s="6"/>
      <c r="G161" s="6"/>
      <c r="H161" s="122"/>
      <c r="I161" s="119"/>
      <c r="J161" s="119"/>
      <c r="K161" s="120"/>
      <c r="P161" s="120"/>
      <c r="Q161" s="120"/>
      <c r="R161" s="120"/>
      <c r="W161" s="6"/>
      <c r="X161" s="6"/>
      <c r="Y161" s="6"/>
      <c r="Z161" s="6"/>
      <c r="AA161" s="6"/>
      <c r="AB161" s="6"/>
    </row>
    <row r="162" spans="1:28" x14ac:dyDescent="0.25">
      <c r="A162" s="6"/>
      <c r="B162" s="6"/>
      <c r="C162" s="118"/>
      <c r="D162" s="6"/>
      <c r="E162" s="6"/>
      <c r="F162" s="6"/>
      <c r="G162" s="6"/>
      <c r="H162" s="122"/>
      <c r="I162" s="119"/>
      <c r="J162" s="119"/>
      <c r="K162" s="120"/>
      <c r="P162" s="120"/>
      <c r="Q162" s="120"/>
      <c r="R162" s="120"/>
      <c r="W162" s="6"/>
      <c r="X162" s="6"/>
      <c r="Y162" s="6"/>
      <c r="Z162" s="6"/>
      <c r="AA162" s="6"/>
      <c r="AB162" s="6"/>
    </row>
    <row r="163" spans="1:28" x14ac:dyDescent="0.25">
      <c r="A163" s="6"/>
      <c r="B163" s="6"/>
      <c r="C163" s="118"/>
      <c r="D163" s="6"/>
      <c r="E163" s="6"/>
      <c r="F163" s="6"/>
      <c r="G163" s="6"/>
      <c r="H163" s="122"/>
      <c r="I163" s="119"/>
      <c r="J163" s="119"/>
      <c r="K163" s="120"/>
      <c r="P163" s="120"/>
      <c r="Q163" s="120"/>
      <c r="R163" s="120"/>
      <c r="W163" s="6"/>
      <c r="X163" s="6"/>
      <c r="Y163" s="6"/>
      <c r="Z163" s="6"/>
      <c r="AA163" s="6"/>
      <c r="AB163" s="6"/>
    </row>
    <row r="164" spans="1:28" x14ac:dyDescent="0.25">
      <c r="A164" s="6"/>
      <c r="B164" s="6"/>
      <c r="C164" s="118"/>
      <c r="D164" s="6"/>
      <c r="E164" s="6"/>
      <c r="F164" s="6"/>
      <c r="G164" s="6"/>
      <c r="H164" s="122"/>
      <c r="I164" s="119"/>
      <c r="J164" s="119"/>
      <c r="K164" s="120"/>
      <c r="P164" s="120"/>
      <c r="Q164" s="120"/>
      <c r="R164" s="120"/>
      <c r="W164" s="6"/>
      <c r="X164" s="6"/>
      <c r="Y164" s="6"/>
      <c r="Z164" s="6"/>
      <c r="AA164" s="6"/>
      <c r="AB164" s="6"/>
    </row>
    <row r="165" spans="1:28" x14ac:dyDescent="0.25">
      <c r="A165" s="6"/>
      <c r="B165" s="6"/>
      <c r="C165" s="118"/>
      <c r="D165" s="6"/>
      <c r="E165" s="6"/>
      <c r="F165" s="6"/>
      <c r="G165" s="6"/>
      <c r="H165" s="122"/>
      <c r="I165" s="119"/>
      <c r="J165" s="119"/>
      <c r="K165" s="120"/>
      <c r="P165" s="120"/>
      <c r="Q165" s="120"/>
      <c r="R165" s="120"/>
      <c r="W165" s="6"/>
      <c r="X165" s="6"/>
      <c r="Y165" s="6"/>
      <c r="Z165" s="6"/>
      <c r="AA165" s="6"/>
      <c r="AB165" s="6"/>
    </row>
    <row r="166" spans="1:28" x14ac:dyDescent="0.25">
      <c r="A166" s="6"/>
      <c r="B166" s="6"/>
      <c r="C166" s="118"/>
      <c r="D166" s="6"/>
      <c r="E166" s="6"/>
      <c r="F166" s="6"/>
      <c r="G166" s="6"/>
      <c r="H166" s="122"/>
      <c r="I166" s="119"/>
      <c r="J166" s="119"/>
      <c r="K166" s="120"/>
      <c r="P166" s="120"/>
      <c r="Q166" s="120"/>
      <c r="R166" s="120"/>
      <c r="W166" s="6"/>
      <c r="X166" s="6"/>
      <c r="Y166" s="6"/>
      <c r="Z166" s="6"/>
      <c r="AA166" s="6"/>
      <c r="AB166" s="6"/>
    </row>
    <row r="167" spans="1:28" x14ac:dyDescent="0.25">
      <c r="A167" s="6"/>
      <c r="B167" s="6"/>
      <c r="C167" s="118"/>
      <c r="D167" s="6"/>
      <c r="E167" s="6"/>
      <c r="F167" s="6"/>
      <c r="G167" s="6"/>
      <c r="H167" s="122"/>
      <c r="I167" s="119"/>
      <c r="J167" s="119"/>
      <c r="K167" s="120"/>
      <c r="P167" s="120"/>
      <c r="Q167" s="120"/>
      <c r="R167" s="120"/>
      <c r="W167" s="6"/>
      <c r="X167" s="6"/>
      <c r="Y167" s="6"/>
      <c r="Z167" s="6"/>
      <c r="AA167" s="6"/>
      <c r="AB167" s="6"/>
    </row>
    <row r="168" spans="1:28" x14ac:dyDescent="0.25">
      <c r="A168" s="6"/>
      <c r="B168" s="6"/>
      <c r="C168" s="118"/>
      <c r="D168" s="6"/>
      <c r="E168" s="6"/>
      <c r="F168" s="6"/>
      <c r="G168" s="6"/>
      <c r="H168" s="122"/>
      <c r="I168" s="119"/>
      <c r="J168" s="119"/>
      <c r="K168" s="120"/>
      <c r="P168" s="120"/>
      <c r="Q168" s="120"/>
      <c r="R168" s="120"/>
      <c r="W168" s="6"/>
      <c r="X168" s="6"/>
      <c r="Y168" s="6"/>
      <c r="Z168" s="6"/>
      <c r="AA168" s="6"/>
      <c r="AB168" s="6"/>
    </row>
    <row r="169" spans="1:28" x14ac:dyDescent="0.25">
      <c r="A169" s="6"/>
      <c r="B169" s="6"/>
      <c r="C169" s="118"/>
      <c r="D169" s="6"/>
      <c r="E169" s="6"/>
      <c r="F169" s="6"/>
      <c r="G169" s="6"/>
      <c r="H169" s="122"/>
      <c r="I169" s="119"/>
      <c r="J169" s="119"/>
      <c r="K169" s="120"/>
      <c r="P169" s="120"/>
      <c r="Q169" s="120"/>
      <c r="R169" s="120"/>
      <c r="W169" s="6"/>
      <c r="X169" s="6"/>
      <c r="Y169" s="6"/>
      <c r="Z169" s="6"/>
      <c r="AA169" s="6"/>
      <c r="AB169" s="6"/>
    </row>
    <row r="170" spans="1:28" x14ac:dyDescent="0.25">
      <c r="A170" s="6"/>
      <c r="B170" s="6"/>
      <c r="C170" s="118"/>
      <c r="D170" s="6"/>
      <c r="E170" s="6"/>
      <c r="F170" s="6"/>
      <c r="G170" s="6"/>
      <c r="H170" s="122"/>
      <c r="I170" s="119"/>
      <c r="J170" s="119"/>
      <c r="K170" s="120"/>
      <c r="P170" s="120"/>
      <c r="Q170" s="120"/>
      <c r="R170" s="120"/>
      <c r="W170" s="6"/>
      <c r="X170" s="6"/>
      <c r="Y170" s="6"/>
      <c r="Z170" s="6"/>
      <c r="AA170" s="6"/>
      <c r="AB170" s="6"/>
    </row>
    <row r="171" spans="1:28" x14ac:dyDescent="0.25">
      <c r="A171" s="6"/>
      <c r="B171" s="6"/>
      <c r="C171" s="118"/>
      <c r="D171" s="6"/>
      <c r="E171" s="6"/>
      <c r="F171" s="6"/>
      <c r="G171" s="6"/>
      <c r="H171" s="122"/>
      <c r="I171" s="119"/>
      <c r="J171" s="119"/>
      <c r="K171" s="120"/>
      <c r="P171" s="120"/>
      <c r="Q171" s="120"/>
      <c r="R171" s="120"/>
      <c r="W171" s="6"/>
      <c r="X171" s="6"/>
      <c r="Y171" s="6"/>
      <c r="Z171" s="6"/>
      <c r="AA171" s="6"/>
      <c r="AB171" s="6"/>
    </row>
    <row r="172" spans="1:28" x14ac:dyDescent="0.25">
      <c r="A172" s="6"/>
      <c r="B172" s="6"/>
      <c r="C172" s="118"/>
      <c r="D172" s="6"/>
      <c r="E172" s="6"/>
      <c r="F172" s="6"/>
      <c r="G172" s="6"/>
      <c r="H172" s="122"/>
      <c r="I172" s="119"/>
      <c r="J172" s="119"/>
      <c r="K172" s="120"/>
      <c r="P172" s="120"/>
      <c r="Q172" s="120"/>
      <c r="R172" s="120"/>
      <c r="W172" s="6"/>
      <c r="X172" s="6"/>
      <c r="Y172" s="6"/>
      <c r="Z172" s="6"/>
      <c r="AA172" s="6"/>
      <c r="AB172" s="6"/>
    </row>
    <row r="173" spans="1:28" x14ac:dyDescent="0.25">
      <c r="A173" s="6"/>
      <c r="B173" s="6"/>
      <c r="C173" s="118"/>
      <c r="D173" s="6"/>
      <c r="E173" s="6"/>
      <c r="F173" s="6"/>
      <c r="G173" s="6"/>
      <c r="H173" s="122"/>
      <c r="I173" s="119"/>
      <c r="J173" s="119"/>
      <c r="K173" s="120"/>
      <c r="P173" s="120"/>
      <c r="Q173" s="120"/>
      <c r="R173" s="120"/>
      <c r="W173" s="6"/>
      <c r="X173" s="6"/>
      <c r="Y173" s="6"/>
      <c r="Z173" s="6"/>
      <c r="AA173" s="6"/>
      <c r="AB173" s="6"/>
    </row>
    <row r="174" spans="1:28" x14ac:dyDescent="0.25">
      <c r="A174" s="6"/>
      <c r="B174" s="6"/>
      <c r="C174" s="118"/>
      <c r="D174" s="6"/>
      <c r="E174" s="6"/>
      <c r="F174" s="6"/>
      <c r="G174" s="6"/>
      <c r="H174" s="122"/>
      <c r="I174" s="119"/>
      <c r="J174" s="119"/>
      <c r="K174" s="120"/>
      <c r="P174" s="120"/>
      <c r="Q174" s="120"/>
      <c r="R174" s="120"/>
      <c r="W174" s="6"/>
      <c r="X174" s="6"/>
      <c r="Y174" s="6"/>
      <c r="Z174" s="6"/>
      <c r="AA174" s="6"/>
      <c r="AB174" s="6"/>
    </row>
    <row r="175" spans="1:28" x14ac:dyDescent="0.25">
      <c r="A175" s="6"/>
      <c r="B175" s="6"/>
      <c r="C175" s="118"/>
      <c r="D175" s="6"/>
      <c r="E175" s="6"/>
      <c r="F175" s="6"/>
      <c r="G175" s="6"/>
      <c r="H175" s="122"/>
      <c r="I175" s="119"/>
      <c r="J175" s="119"/>
      <c r="K175" s="120"/>
      <c r="P175" s="120"/>
      <c r="Q175" s="120"/>
      <c r="R175" s="120"/>
      <c r="W175" s="6"/>
      <c r="X175" s="6"/>
      <c r="Y175" s="6"/>
      <c r="Z175" s="6"/>
      <c r="AA175" s="6"/>
      <c r="AB175" s="6"/>
    </row>
    <row r="176" spans="1:28" x14ac:dyDescent="0.25">
      <c r="A176" s="6"/>
      <c r="B176" s="6"/>
      <c r="C176" s="118"/>
      <c r="D176" s="6"/>
      <c r="E176" s="6"/>
      <c r="F176" s="6"/>
      <c r="G176" s="6"/>
      <c r="H176" s="122"/>
      <c r="I176" s="119"/>
      <c r="J176" s="119"/>
      <c r="K176" s="120"/>
      <c r="P176" s="120"/>
      <c r="Q176" s="120"/>
      <c r="R176" s="120"/>
      <c r="W176" s="6"/>
      <c r="X176" s="6"/>
      <c r="Y176" s="6"/>
      <c r="Z176" s="6"/>
      <c r="AA176" s="6"/>
      <c r="AB176" s="6"/>
    </row>
    <row r="177" spans="1:28" x14ac:dyDescent="0.25">
      <c r="A177" s="6"/>
      <c r="B177" s="6"/>
      <c r="C177" s="118"/>
      <c r="D177" s="6"/>
      <c r="E177" s="6"/>
      <c r="F177" s="6"/>
      <c r="G177" s="6"/>
      <c r="H177" s="122"/>
      <c r="I177" s="119"/>
      <c r="J177" s="119"/>
      <c r="K177" s="120"/>
      <c r="P177" s="120"/>
      <c r="Q177" s="120"/>
      <c r="R177" s="120"/>
      <c r="W177" s="6"/>
      <c r="X177" s="6"/>
      <c r="Y177" s="6"/>
      <c r="Z177" s="6"/>
      <c r="AA177" s="6"/>
      <c r="AB177" s="6"/>
    </row>
    <row r="178" spans="1:28" x14ac:dyDescent="0.25">
      <c r="A178" s="6"/>
      <c r="B178" s="6"/>
      <c r="C178" s="118"/>
      <c r="D178" s="6"/>
      <c r="E178" s="6"/>
      <c r="F178" s="6"/>
      <c r="G178" s="6"/>
      <c r="H178" s="122"/>
      <c r="I178" s="119"/>
      <c r="J178" s="119"/>
      <c r="K178" s="120"/>
      <c r="P178" s="120"/>
      <c r="Q178" s="120"/>
      <c r="R178" s="120"/>
      <c r="W178" s="6"/>
      <c r="X178" s="6"/>
      <c r="Y178" s="6"/>
      <c r="Z178" s="6"/>
      <c r="AA178" s="6"/>
      <c r="AB178" s="6"/>
    </row>
    <row r="179" spans="1:28" x14ac:dyDescent="0.25">
      <c r="A179" s="6"/>
      <c r="B179" s="6"/>
      <c r="C179" s="118"/>
      <c r="D179" s="6"/>
      <c r="E179" s="6"/>
      <c r="F179" s="6"/>
      <c r="G179" s="6"/>
      <c r="H179" s="122"/>
      <c r="I179" s="119"/>
      <c r="J179" s="119"/>
      <c r="K179" s="120"/>
      <c r="P179" s="120"/>
      <c r="Q179" s="120"/>
      <c r="R179" s="120"/>
      <c r="W179" s="6"/>
      <c r="X179" s="6"/>
      <c r="Y179" s="6"/>
      <c r="Z179" s="6"/>
      <c r="AA179" s="6"/>
      <c r="AB179" s="6"/>
    </row>
    <row r="180" spans="1:28" x14ac:dyDescent="0.25">
      <c r="A180" s="6"/>
      <c r="B180" s="6"/>
      <c r="C180" s="118"/>
      <c r="D180" s="6"/>
      <c r="E180" s="6"/>
      <c r="F180" s="6"/>
      <c r="G180" s="6"/>
      <c r="H180" s="122"/>
      <c r="I180" s="119"/>
      <c r="J180" s="119"/>
      <c r="K180" s="120"/>
      <c r="P180" s="120"/>
      <c r="Q180" s="120"/>
      <c r="R180" s="120"/>
      <c r="W180" s="6"/>
      <c r="X180" s="6"/>
      <c r="Y180" s="6"/>
      <c r="Z180" s="6"/>
      <c r="AA180" s="6"/>
      <c r="AB180" s="6"/>
    </row>
    <row r="181" spans="1:28" x14ac:dyDescent="0.25">
      <c r="A181" s="6"/>
      <c r="B181" s="6"/>
      <c r="C181" s="118"/>
      <c r="D181" s="6"/>
      <c r="E181" s="6"/>
      <c r="F181" s="6"/>
      <c r="G181" s="6"/>
      <c r="H181" s="122"/>
      <c r="I181" s="119"/>
      <c r="J181" s="119"/>
      <c r="K181" s="120"/>
      <c r="P181" s="120"/>
      <c r="Q181" s="120"/>
      <c r="R181" s="120"/>
      <c r="W181" s="6"/>
      <c r="X181" s="6"/>
      <c r="Y181" s="6"/>
      <c r="Z181" s="6"/>
      <c r="AA181" s="6"/>
      <c r="AB181" s="6"/>
    </row>
    <row r="182" spans="1:28" x14ac:dyDescent="0.25">
      <c r="A182" s="6"/>
      <c r="B182" s="6"/>
      <c r="C182" s="118"/>
      <c r="D182" s="6"/>
      <c r="E182" s="6"/>
      <c r="F182" s="6"/>
      <c r="G182" s="6"/>
      <c r="H182" s="122"/>
      <c r="I182" s="119"/>
      <c r="J182" s="119"/>
      <c r="K182" s="120"/>
      <c r="P182" s="120"/>
      <c r="Q182" s="120"/>
      <c r="R182" s="120"/>
      <c r="W182" s="6"/>
      <c r="X182" s="6"/>
      <c r="Y182" s="6"/>
      <c r="Z182" s="6"/>
      <c r="AA182" s="6"/>
      <c r="AB182" s="6"/>
    </row>
    <row r="183" spans="1:28" x14ac:dyDescent="0.25">
      <c r="A183" s="6"/>
      <c r="B183" s="6"/>
      <c r="C183" s="118"/>
      <c r="D183" s="6"/>
      <c r="E183" s="6"/>
      <c r="F183" s="6"/>
      <c r="G183" s="6"/>
      <c r="H183" s="122"/>
      <c r="I183" s="119"/>
      <c r="J183" s="119"/>
      <c r="K183" s="120"/>
      <c r="P183" s="120"/>
      <c r="Q183" s="120"/>
      <c r="R183" s="120"/>
      <c r="W183" s="6"/>
      <c r="X183" s="6"/>
      <c r="Y183" s="6"/>
      <c r="Z183" s="6"/>
      <c r="AA183" s="6"/>
      <c r="AB183" s="6"/>
    </row>
    <row r="184" spans="1:28" x14ac:dyDescent="0.25">
      <c r="A184" s="6"/>
      <c r="B184" s="6"/>
      <c r="C184" s="118"/>
      <c r="D184" s="6"/>
      <c r="E184" s="6"/>
      <c r="F184" s="6"/>
      <c r="G184" s="6"/>
      <c r="H184" s="122"/>
      <c r="I184" s="119"/>
      <c r="J184" s="119"/>
      <c r="K184" s="120"/>
      <c r="P184" s="120"/>
      <c r="Q184" s="120"/>
      <c r="R184" s="120"/>
      <c r="W184" s="6"/>
      <c r="X184" s="6"/>
      <c r="Y184" s="6"/>
      <c r="Z184" s="6"/>
      <c r="AA184" s="6"/>
      <c r="AB184" s="6"/>
    </row>
    <row r="185" spans="1:28" x14ac:dyDescent="0.25">
      <c r="A185" s="6"/>
      <c r="B185" s="6"/>
      <c r="C185" s="118"/>
      <c r="D185" s="6"/>
      <c r="E185" s="6"/>
      <c r="F185" s="6"/>
      <c r="G185" s="6"/>
      <c r="H185" s="122"/>
      <c r="I185" s="119"/>
      <c r="J185" s="119"/>
      <c r="K185" s="120"/>
      <c r="P185" s="120"/>
      <c r="Q185" s="120"/>
      <c r="R185" s="120"/>
      <c r="W185" s="6"/>
      <c r="X185" s="6"/>
      <c r="Y185" s="6"/>
      <c r="Z185" s="6"/>
      <c r="AA185" s="6"/>
      <c r="AB185" s="6"/>
    </row>
    <row r="186" spans="1:28" x14ac:dyDescent="0.25">
      <c r="A186" s="6"/>
      <c r="B186" s="6"/>
      <c r="C186" s="118"/>
      <c r="D186" s="6"/>
      <c r="E186" s="6"/>
      <c r="F186" s="6"/>
      <c r="G186" s="6"/>
      <c r="H186" s="122"/>
      <c r="I186" s="119"/>
      <c r="J186" s="119"/>
      <c r="K186" s="120"/>
      <c r="P186" s="120"/>
      <c r="Q186" s="120"/>
      <c r="R186" s="120"/>
      <c r="W186" s="6"/>
      <c r="X186" s="6"/>
      <c r="Y186" s="6"/>
      <c r="Z186" s="6"/>
      <c r="AA186" s="6"/>
      <c r="AB186" s="6"/>
    </row>
    <row r="187" spans="1:28" x14ac:dyDescent="0.25">
      <c r="A187" s="6"/>
      <c r="B187" s="6"/>
      <c r="C187" s="118"/>
      <c r="D187" s="6"/>
      <c r="E187" s="6"/>
      <c r="F187" s="6"/>
      <c r="G187" s="6"/>
      <c r="H187" s="122"/>
      <c r="I187" s="119"/>
      <c r="J187" s="119"/>
      <c r="K187" s="120"/>
      <c r="P187" s="120"/>
      <c r="Q187" s="120"/>
      <c r="R187" s="120"/>
      <c r="W187" s="6"/>
      <c r="X187" s="6"/>
      <c r="Y187" s="6"/>
      <c r="Z187" s="6"/>
      <c r="AA187" s="6"/>
      <c r="AB187" s="6"/>
    </row>
    <row r="188" spans="1:28" x14ac:dyDescent="0.25">
      <c r="A188" s="6"/>
      <c r="B188" s="6"/>
      <c r="C188" s="118"/>
      <c r="D188" s="6"/>
      <c r="E188" s="6"/>
      <c r="F188" s="6"/>
      <c r="G188" s="6"/>
      <c r="H188" s="122"/>
      <c r="I188" s="119"/>
      <c r="J188" s="119"/>
      <c r="K188" s="120"/>
      <c r="P188" s="120"/>
      <c r="Q188" s="120"/>
      <c r="R188" s="120"/>
      <c r="W188" s="6"/>
      <c r="X188" s="6"/>
      <c r="Y188" s="6"/>
      <c r="Z188" s="6"/>
      <c r="AA188" s="6"/>
      <c r="AB188" s="6"/>
    </row>
    <row r="189" spans="1:28" x14ac:dyDescent="0.25">
      <c r="A189" s="6"/>
      <c r="B189" s="6"/>
      <c r="C189" s="118"/>
      <c r="D189" s="6"/>
      <c r="E189" s="6"/>
      <c r="F189" s="6"/>
      <c r="G189" s="6"/>
      <c r="H189" s="122"/>
      <c r="I189" s="119"/>
      <c r="J189" s="119"/>
      <c r="K189" s="120"/>
      <c r="P189" s="120"/>
      <c r="Q189" s="120"/>
      <c r="R189" s="120"/>
      <c r="W189" s="6"/>
      <c r="X189" s="6"/>
      <c r="Y189" s="6"/>
      <c r="Z189" s="6"/>
      <c r="AA189" s="6"/>
      <c r="AB189" s="6"/>
    </row>
    <row r="190" spans="1:28" x14ac:dyDescent="0.25">
      <c r="A190" s="6"/>
      <c r="B190" s="6"/>
      <c r="C190" s="118"/>
      <c r="D190" s="6"/>
      <c r="E190" s="6"/>
      <c r="F190" s="6"/>
      <c r="G190" s="6"/>
      <c r="H190" s="122"/>
      <c r="I190" s="119"/>
      <c r="J190" s="119"/>
      <c r="K190" s="120"/>
      <c r="P190" s="120"/>
      <c r="Q190" s="120"/>
      <c r="R190" s="120"/>
      <c r="W190" s="6"/>
      <c r="X190" s="6"/>
      <c r="Y190" s="6"/>
      <c r="Z190" s="6"/>
      <c r="AA190" s="6"/>
      <c r="AB190" s="6"/>
    </row>
    <row r="191" spans="1:28" x14ac:dyDescent="0.25">
      <c r="A191" s="6"/>
      <c r="B191" s="6"/>
      <c r="C191" s="118"/>
      <c r="D191" s="6"/>
      <c r="E191" s="6"/>
      <c r="F191" s="6"/>
      <c r="G191" s="6"/>
      <c r="H191" s="122"/>
      <c r="I191" s="119"/>
      <c r="J191" s="119"/>
      <c r="K191" s="120"/>
      <c r="P191" s="120"/>
      <c r="Q191" s="120"/>
      <c r="R191" s="120"/>
      <c r="W191" s="6"/>
      <c r="X191" s="6"/>
      <c r="Y191" s="6"/>
      <c r="Z191" s="6"/>
      <c r="AA191" s="6"/>
      <c r="AB191" s="6"/>
    </row>
    <row r="192" spans="1:28" x14ac:dyDescent="0.25">
      <c r="A192" s="6"/>
      <c r="B192" s="6"/>
      <c r="C192" s="118"/>
      <c r="D192" s="6"/>
      <c r="E192" s="6"/>
      <c r="F192" s="6"/>
      <c r="G192" s="6"/>
      <c r="H192" s="122"/>
      <c r="I192" s="119"/>
      <c r="J192" s="119"/>
      <c r="K192" s="120"/>
      <c r="P192" s="120"/>
      <c r="Q192" s="120"/>
      <c r="R192" s="120"/>
      <c r="W192" s="6"/>
      <c r="X192" s="6"/>
      <c r="Y192" s="6"/>
      <c r="Z192" s="6"/>
      <c r="AA192" s="6"/>
      <c r="AB192" s="6"/>
    </row>
    <row r="193" spans="1:28" x14ac:dyDescent="0.25">
      <c r="A193" s="6"/>
      <c r="B193" s="6"/>
      <c r="C193" s="118"/>
      <c r="D193" s="6"/>
      <c r="E193" s="6"/>
      <c r="F193" s="6"/>
      <c r="G193" s="6"/>
      <c r="H193" s="122"/>
      <c r="I193" s="119"/>
      <c r="J193" s="119"/>
      <c r="K193" s="120"/>
      <c r="P193" s="120"/>
      <c r="Q193" s="120"/>
      <c r="R193" s="120"/>
      <c r="W193" s="6"/>
      <c r="X193" s="6"/>
      <c r="Y193" s="6"/>
      <c r="Z193" s="6"/>
      <c r="AA193" s="6"/>
      <c r="AB193" s="6"/>
    </row>
    <row r="194" spans="1:28" x14ac:dyDescent="0.25">
      <c r="A194" s="6"/>
      <c r="B194" s="6"/>
      <c r="C194" s="118"/>
      <c r="D194" s="6"/>
      <c r="E194" s="6"/>
      <c r="F194" s="6"/>
      <c r="G194" s="6"/>
      <c r="H194" s="122"/>
      <c r="I194" s="119"/>
      <c r="J194" s="119"/>
      <c r="K194" s="120"/>
      <c r="P194" s="120"/>
      <c r="Q194" s="120"/>
      <c r="R194" s="120"/>
      <c r="W194" s="6"/>
      <c r="X194" s="6"/>
      <c r="Y194" s="6"/>
      <c r="Z194" s="6"/>
      <c r="AA194" s="6"/>
      <c r="AB194" s="6"/>
    </row>
    <row r="195" spans="1:28" x14ac:dyDescent="0.25">
      <c r="A195" s="6"/>
      <c r="B195" s="6"/>
      <c r="C195" s="118"/>
      <c r="D195" s="6"/>
      <c r="E195" s="6"/>
      <c r="F195" s="6"/>
      <c r="G195" s="6"/>
      <c r="H195" s="122"/>
      <c r="I195" s="119"/>
      <c r="J195" s="119"/>
      <c r="K195" s="120"/>
      <c r="P195" s="120"/>
      <c r="Q195" s="120"/>
      <c r="R195" s="120"/>
      <c r="W195" s="6"/>
      <c r="X195" s="6"/>
      <c r="Y195" s="6"/>
      <c r="Z195" s="6"/>
      <c r="AA195" s="6"/>
      <c r="AB195" s="6"/>
    </row>
    <row r="196" spans="1:28" x14ac:dyDescent="0.25">
      <c r="A196" s="6"/>
      <c r="B196" s="6"/>
      <c r="C196" s="118"/>
      <c r="D196" s="6"/>
      <c r="E196" s="6"/>
      <c r="F196" s="6"/>
      <c r="G196" s="6"/>
      <c r="H196" s="122"/>
      <c r="I196" s="119"/>
      <c r="J196" s="119"/>
      <c r="K196" s="120"/>
      <c r="P196" s="120"/>
      <c r="Q196" s="120"/>
      <c r="R196" s="120"/>
      <c r="W196" s="6"/>
      <c r="X196" s="6"/>
      <c r="Y196" s="6"/>
      <c r="Z196" s="6"/>
      <c r="AA196" s="6"/>
      <c r="AB196" s="6"/>
    </row>
    <row r="197" spans="1:28" x14ac:dyDescent="0.25">
      <c r="A197" s="6"/>
      <c r="B197" s="6"/>
      <c r="C197" s="118"/>
      <c r="D197" s="6"/>
      <c r="E197" s="6"/>
      <c r="F197" s="6"/>
      <c r="G197" s="6"/>
      <c r="H197" s="122"/>
      <c r="I197" s="119"/>
      <c r="J197" s="119"/>
      <c r="K197" s="120"/>
      <c r="P197" s="120"/>
      <c r="Q197" s="120"/>
      <c r="R197" s="120"/>
      <c r="W197" s="6"/>
      <c r="X197" s="6"/>
      <c r="Y197" s="6"/>
      <c r="Z197" s="6"/>
      <c r="AA197" s="6"/>
      <c r="AB197" s="6"/>
    </row>
    <row r="198" spans="1:28" x14ac:dyDescent="0.25">
      <c r="A198" s="6"/>
      <c r="B198" s="6"/>
      <c r="C198" s="118"/>
      <c r="D198" s="6"/>
      <c r="E198" s="6"/>
      <c r="F198" s="6"/>
      <c r="G198" s="6"/>
      <c r="H198" s="122"/>
      <c r="I198" s="119"/>
      <c r="J198" s="119"/>
      <c r="K198" s="120"/>
      <c r="P198" s="120"/>
      <c r="Q198" s="120"/>
      <c r="R198" s="120"/>
      <c r="W198" s="6"/>
      <c r="X198" s="6"/>
      <c r="Y198" s="6"/>
      <c r="Z198" s="6"/>
      <c r="AA198" s="6"/>
      <c r="AB198" s="6"/>
    </row>
    <row r="199" spans="1:28" x14ac:dyDescent="0.25">
      <c r="A199" s="6"/>
      <c r="B199" s="6"/>
      <c r="C199" s="118"/>
      <c r="D199" s="6"/>
      <c r="E199" s="6"/>
      <c r="F199" s="6"/>
      <c r="G199" s="6"/>
      <c r="H199" s="122"/>
      <c r="I199" s="119"/>
      <c r="J199" s="119"/>
      <c r="K199" s="120"/>
      <c r="P199" s="120"/>
      <c r="Q199" s="120"/>
      <c r="R199" s="120"/>
      <c r="W199" s="6"/>
      <c r="X199" s="6"/>
      <c r="Y199" s="6"/>
      <c r="Z199" s="6"/>
      <c r="AA199" s="6"/>
      <c r="AB199" s="6"/>
    </row>
    <row r="200" spans="1:28" x14ac:dyDescent="0.25">
      <c r="A200" s="6"/>
      <c r="B200" s="6"/>
      <c r="C200" s="118"/>
      <c r="D200" s="6"/>
      <c r="E200" s="6"/>
      <c r="F200" s="6"/>
      <c r="G200" s="6"/>
      <c r="H200" s="122"/>
      <c r="I200" s="119"/>
      <c r="J200" s="119"/>
      <c r="K200" s="120"/>
      <c r="P200" s="120"/>
      <c r="Q200" s="120"/>
      <c r="R200" s="120"/>
      <c r="W200" s="6"/>
      <c r="X200" s="6"/>
      <c r="Y200" s="6"/>
      <c r="Z200" s="6"/>
      <c r="AA200" s="6"/>
      <c r="AB200" s="6"/>
    </row>
    <row r="201" spans="1:28" x14ac:dyDescent="0.25">
      <c r="A201" s="6"/>
      <c r="B201" s="6"/>
      <c r="C201" s="118"/>
      <c r="D201" s="6"/>
      <c r="E201" s="6"/>
      <c r="F201" s="6"/>
      <c r="G201" s="6"/>
      <c r="H201" s="122"/>
      <c r="I201" s="119"/>
      <c r="J201" s="119"/>
      <c r="K201" s="120"/>
      <c r="P201" s="120"/>
      <c r="Q201" s="120"/>
      <c r="R201" s="120"/>
      <c r="W201" s="6"/>
      <c r="X201" s="6"/>
      <c r="Y201" s="6"/>
      <c r="Z201" s="6"/>
      <c r="AA201" s="6"/>
      <c r="AB201" s="6"/>
    </row>
    <row r="202" spans="1:28" x14ac:dyDescent="0.25">
      <c r="A202" s="6"/>
      <c r="B202" s="6"/>
      <c r="C202" s="118"/>
      <c r="D202" s="6"/>
      <c r="E202" s="6"/>
      <c r="F202" s="6"/>
      <c r="G202" s="6"/>
      <c r="H202" s="122"/>
      <c r="I202" s="119"/>
      <c r="J202" s="119"/>
      <c r="K202" s="120"/>
      <c r="P202" s="120"/>
      <c r="Q202" s="120"/>
      <c r="R202" s="120"/>
      <c r="W202" s="6"/>
      <c r="X202" s="6"/>
      <c r="Y202" s="6"/>
      <c r="Z202" s="6"/>
      <c r="AA202" s="6"/>
      <c r="AB202" s="6"/>
    </row>
    <row r="203" spans="1:28" x14ac:dyDescent="0.25">
      <c r="A203" s="6"/>
      <c r="B203" s="6"/>
      <c r="C203" s="118"/>
      <c r="D203" s="6"/>
      <c r="E203" s="6"/>
      <c r="F203" s="6"/>
      <c r="G203" s="6"/>
      <c r="H203" s="122"/>
      <c r="I203" s="119"/>
      <c r="J203" s="119"/>
      <c r="K203" s="120"/>
      <c r="P203" s="120"/>
      <c r="Q203" s="120"/>
      <c r="R203" s="120"/>
      <c r="W203" s="6"/>
      <c r="X203" s="6"/>
      <c r="Y203" s="6"/>
      <c r="Z203" s="6"/>
      <c r="AA203" s="6"/>
      <c r="AB203" s="6"/>
    </row>
    <row r="204" spans="1:28" x14ac:dyDescent="0.25">
      <c r="A204" s="6"/>
      <c r="B204" s="6"/>
      <c r="C204" s="118"/>
      <c r="D204" s="6"/>
      <c r="E204" s="6"/>
      <c r="F204" s="6"/>
      <c r="G204" s="6"/>
      <c r="H204" s="122"/>
      <c r="I204" s="119"/>
      <c r="J204" s="119"/>
      <c r="K204" s="120"/>
      <c r="P204" s="120"/>
      <c r="Q204" s="120"/>
      <c r="R204" s="120"/>
      <c r="W204" s="6"/>
      <c r="X204" s="6"/>
      <c r="Y204" s="6"/>
      <c r="Z204" s="6"/>
      <c r="AA204" s="6"/>
      <c r="AB204" s="6"/>
    </row>
    <row r="205" spans="1:28" x14ac:dyDescent="0.25">
      <c r="A205" s="6"/>
      <c r="B205" s="6"/>
      <c r="C205" s="118"/>
      <c r="D205" s="6"/>
      <c r="E205" s="6"/>
      <c r="F205" s="6"/>
      <c r="G205" s="6"/>
      <c r="H205" s="122"/>
      <c r="I205" s="119"/>
      <c r="J205" s="119"/>
      <c r="K205" s="120"/>
      <c r="P205" s="120"/>
      <c r="Q205" s="120"/>
      <c r="R205" s="120"/>
      <c r="W205" s="6"/>
      <c r="X205" s="6"/>
      <c r="Y205" s="6"/>
      <c r="Z205" s="6"/>
      <c r="AA205" s="6"/>
      <c r="AB205" s="6"/>
    </row>
    <row r="206" spans="1:28" x14ac:dyDescent="0.25">
      <c r="A206" s="6"/>
      <c r="B206" s="6"/>
      <c r="C206" s="118"/>
      <c r="D206" s="6"/>
      <c r="E206" s="6"/>
      <c r="F206" s="6"/>
      <c r="G206" s="6"/>
      <c r="H206" s="122"/>
      <c r="I206" s="119"/>
      <c r="J206" s="119"/>
      <c r="K206" s="120"/>
      <c r="P206" s="120"/>
      <c r="Q206" s="120"/>
      <c r="R206" s="120"/>
      <c r="W206" s="6"/>
      <c r="X206" s="6"/>
      <c r="Y206" s="6"/>
      <c r="Z206" s="6"/>
      <c r="AA206" s="6"/>
      <c r="AB206" s="6"/>
    </row>
    <row r="207" spans="1:28" x14ac:dyDescent="0.25">
      <c r="A207" s="6"/>
      <c r="B207" s="6"/>
      <c r="C207" s="118"/>
      <c r="D207" s="6"/>
      <c r="E207" s="6"/>
      <c r="F207" s="6"/>
      <c r="G207" s="6"/>
      <c r="H207" s="122"/>
      <c r="I207" s="119"/>
      <c r="J207" s="119"/>
      <c r="K207" s="120"/>
      <c r="P207" s="120"/>
      <c r="Q207" s="120"/>
      <c r="R207" s="120"/>
      <c r="W207" s="6"/>
      <c r="X207" s="6"/>
      <c r="Y207" s="6"/>
      <c r="Z207" s="6"/>
      <c r="AA207" s="6"/>
      <c r="AB207" s="6"/>
    </row>
    <row r="208" spans="1:28" x14ac:dyDescent="0.25">
      <c r="A208" s="6"/>
      <c r="B208" s="6"/>
      <c r="C208" s="118"/>
      <c r="D208" s="6"/>
      <c r="E208" s="6"/>
      <c r="F208" s="6"/>
      <c r="G208" s="6"/>
      <c r="H208" s="122"/>
      <c r="I208" s="119"/>
      <c r="J208" s="119"/>
      <c r="K208" s="120"/>
      <c r="P208" s="120"/>
      <c r="Q208" s="120"/>
      <c r="R208" s="120"/>
      <c r="W208" s="6"/>
      <c r="X208" s="6"/>
      <c r="Y208" s="6"/>
      <c r="Z208" s="6"/>
      <c r="AA208" s="6"/>
      <c r="AB208" s="6"/>
    </row>
    <row r="209" spans="1:28" x14ac:dyDescent="0.25">
      <c r="A209" s="6"/>
      <c r="B209" s="6"/>
      <c r="C209" s="118"/>
      <c r="D209" s="6"/>
      <c r="E209" s="6"/>
      <c r="F209" s="6"/>
      <c r="G209" s="6"/>
      <c r="H209" s="122"/>
      <c r="I209" s="119"/>
      <c r="J209" s="119"/>
      <c r="K209" s="120"/>
      <c r="P209" s="120"/>
      <c r="Q209" s="120"/>
      <c r="R209" s="120"/>
      <c r="W209" s="6"/>
      <c r="X209" s="6"/>
      <c r="Y209" s="6"/>
      <c r="Z209" s="6"/>
      <c r="AA209" s="6"/>
      <c r="AB209" s="6"/>
    </row>
    <row r="210" spans="1:28" x14ac:dyDescent="0.25">
      <c r="A210" s="6"/>
      <c r="B210" s="6"/>
      <c r="C210" s="118"/>
      <c r="D210" s="6"/>
      <c r="E210" s="6"/>
      <c r="F210" s="6"/>
      <c r="G210" s="6"/>
      <c r="H210" s="122"/>
      <c r="I210" s="119"/>
      <c r="J210" s="119"/>
      <c r="K210" s="120"/>
      <c r="P210" s="120"/>
      <c r="Q210" s="120"/>
      <c r="R210" s="120"/>
      <c r="W210" s="6"/>
      <c r="X210" s="6"/>
      <c r="Y210" s="6"/>
      <c r="Z210" s="6"/>
      <c r="AA210" s="6"/>
      <c r="AB210" s="6"/>
    </row>
    <row r="211" spans="1:28" x14ac:dyDescent="0.25">
      <c r="A211" s="6"/>
      <c r="B211" s="6"/>
      <c r="C211" s="118"/>
      <c r="D211" s="6"/>
      <c r="E211" s="6"/>
      <c r="F211" s="6"/>
      <c r="G211" s="6"/>
      <c r="H211" s="122"/>
      <c r="I211" s="119"/>
      <c r="J211" s="119"/>
      <c r="K211" s="120"/>
      <c r="P211" s="120"/>
      <c r="Q211" s="120"/>
      <c r="R211" s="120"/>
      <c r="W211" s="6"/>
      <c r="X211" s="6"/>
      <c r="Y211" s="6"/>
      <c r="Z211" s="6"/>
      <c r="AA211" s="6"/>
      <c r="AB211" s="6"/>
    </row>
    <row r="212" spans="1:28" x14ac:dyDescent="0.25">
      <c r="A212" s="6"/>
      <c r="B212" s="6"/>
      <c r="C212" s="118"/>
      <c r="D212" s="6"/>
      <c r="E212" s="6"/>
      <c r="F212" s="6"/>
      <c r="G212" s="6"/>
      <c r="H212" s="122"/>
      <c r="I212" s="119"/>
      <c r="J212" s="119"/>
      <c r="K212" s="120"/>
      <c r="P212" s="120"/>
      <c r="Q212" s="120"/>
      <c r="R212" s="120"/>
      <c r="W212" s="6"/>
      <c r="X212" s="6"/>
      <c r="Y212" s="6"/>
      <c r="Z212" s="6"/>
      <c r="AA212" s="6"/>
      <c r="AB212" s="6"/>
    </row>
    <row r="213" spans="1:28" x14ac:dyDescent="0.25">
      <c r="A213" s="6"/>
      <c r="B213" s="6"/>
      <c r="C213" s="118"/>
      <c r="D213" s="6"/>
      <c r="E213" s="6"/>
      <c r="F213" s="6"/>
      <c r="G213" s="6"/>
      <c r="H213" s="122"/>
      <c r="I213" s="119"/>
      <c r="J213" s="119"/>
      <c r="K213" s="120"/>
      <c r="P213" s="120"/>
      <c r="Q213" s="120"/>
      <c r="R213" s="120"/>
      <c r="W213" s="6"/>
      <c r="X213" s="6"/>
      <c r="Y213" s="6"/>
      <c r="Z213" s="6"/>
      <c r="AA213" s="6"/>
      <c r="AB213" s="6"/>
    </row>
    <row r="214" spans="1:28" x14ac:dyDescent="0.25">
      <c r="A214" s="6"/>
      <c r="B214" s="6"/>
      <c r="C214" s="118"/>
      <c r="D214" s="6"/>
      <c r="E214" s="6"/>
      <c r="F214" s="6"/>
      <c r="G214" s="6"/>
      <c r="H214" s="122"/>
      <c r="I214" s="119"/>
      <c r="J214" s="119"/>
      <c r="K214" s="120"/>
      <c r="P214" s="120"/>
      <c r="Q214" s="120"/>
      <c r="R214" s="120"/>
      <c r="W214" s="6"/>
      <c r="X214" s="6"/>
      <c r="Y214" s="6"/>
      <c r="Z214" s="6"/>
      <c r="AA214" s="6"/>
      <c r="AB214" s="6"/>
    </row>
    <row r="215" spans="1:28" x14ac:dyDescent="0.25">
      <c r="A215" s="6"/>
      <c r="B215" s="6"/>
      <c r="C215" s="118"/>
      <c r="D215" s="6"/>
      <c r="E215" s="6"/>
      <c r="F215" s="6"/>
      <c r="G215" s="6"/>
      <c r="H215" s="122"/>
      <c r="I215" s="119"/>
      <c r="J215" s="119"/>
      <c r="K215" s="120"/>
      <c r="P215" s="120"/>
      <c r="Q215" s="120"/>
      <c r="R215" s="120"/>
      <c r="W215" s="6"/>
      <c r="X215" s="6"/>
      <c r="Y215" s="6"/>
      <c r="Z215" s="6"/>
      <c r="AA215" s="6"/>
      <c r="AB215" s="6"/>
    </row>
    <row r="216" spans="1:28" x14ac:dyDescent="0.25">
      <c r="A216" s="6"/>
      <c r="B216" s="6"/>
      <c r="C216" s="118"/>
      <c r="D216" s="6"/>
      <c r="E216" s="6"/>
      <c r="F216" s="6"/>
      <c r="G216" s="6"/>
      <c r="H216" s="122"/>
      <c r="I216" s="119"/>
      <c r="J216" s="119"/>
      <c r="K216" s="120"/>
      <c r="P216" s="120"/>
      <c r="Q216" s="120"/>
      <c r="R216" s="120"/>
      <c r="W216" s="6"/>
      <c r="X216" s="6"/>
      <c r="Y216" s="6"/>
      <c r="Z216" s="6"/>
      <c r="AA216" s="6"/>
      <c r="AB216" s="6"/>
    </row>
    <row r="217" spans="1:28" x14ac:dyDescent="0.25">
      <c r="A217" s="6"/>
      <c r="B217" s="6"/>
      <c r="C217" s="118"/>
      <c r="D217" s="6"/>
      <c r="E217" s="6"/>
      <c r="F217" s="6"/>
      <c r="G217" s="6"/>
      <c r="H217" s="122"/>
      <c r="I217" s="119"/>
      <c r="J217" s="119"/>
      <c r="K217" s="120"/>
      <c r="P217" s="120"/>
      <c r="Q217" s="120"/>
      <c r="R217" s="120"/>
      <c r="W217" s="6"/>
      <c r="X217" s="6"/>
      <c r="Y217" s="6"/>
      <c r="Z217" s="6"/>
      <c r="AA217" s="6"/>
      <c r="AB217" s="6"/>
    </row>
    <row r="218" spans="1:28" x14ac:dyDescent="0.25">
      <c r="A218" s="6"/>
      <c r="B218" s="6"/>
      <c r="C218" s="118"/>
      <c r="D218" s="6"/>
      <c r="E218" s="6"/>
      <c r="F218" s="6"/>
      <c r="G218" s="6"/>
      <c r="H218" s="122"/>
      <c r="I218" s="119"/>
      <c r="J218" s="119"/>
      <c r="K218" s="120"/>
      <c r="P218" s="120"/>
      <c r="Q218" s="120"/>
      <c r="R218" s="120"/>
      <c r="W218" s="6"/>
      <c r="X218" s="6"/>
      <c r="Y218" s="6"/>
      <c r="Z218" s="6"/>
      <c r="AA218" s="6"/>
      <c r="AB218" s="6"/>
    </row>
    <row r="219" spans="1:28" x14ac:dyDescent="0.25">
      <c r="A219" s="6"/>
      <c r="B219" s="6"/>
      <c r="C219" s="118"/>
      <c r="D219" s="6"/>
      <c r="E219" s="6"/>
      <c r="F219" s="6"/>
      <c r="G219" s="6"/>
      <c r="H219" s="122"/>
      <c r="I219" s="119"/>
      <c r="J219" s="119"/>
      <c r="K219" s="120"/>
      <c r="P219" s="120"/>
      <c r="Q219" s="120"/>
      <c r="R219" s="120"/>
      <c r="W219" s="6"/>
      <c r="X219" s="6"/>
      <c r="Y219" s="6"/>
      <c r="Z219" s="6"/>
      <c r="AA219" s="6"/>
      <c r="AB219" s="6"/>
    </row>
    <row r="220" spans="1:28" x14ac:dyDescent="0.25">
      <c r="A220" s="6"/>
      <c r="B220" s="6"/>
      <c r="C220" s="118"/>
      <c r="D220" s="6"/>
      <c r="E220" s="6"/>
      <c r="F220" s="6"/>
      <c r="G220" s="6"/>
      <c r="H220" s="122"/>
      <c r="I220" s="119"/>
      <c r="J220" s="119"/>
      <c r="K220" s="120"/>
      <c r="P220" s="120"/>
      <c r="Q220" s="120"/>
      <c r="R220" s="120"/>
      <c r="W220" s="6"/>
      <c r="X220" s="6"/>
      <c r="Y220" s="6"/>
      <c r="Z220" s="6"/>
      <c r="AA220" s="6"/>
      <c r="AB220" s="6"/>
    </row>
    <row r="221" spans="1:28" x14ac:dyDescent="0.25">
      <c r="A221" s="6"/>
      <c r="B221" s="6"/>
      <c r="C221" s="118"/>
      <c r="D221" s="6"/>
      <c r="E221" s="6"/>
      <c r="F221" s="6"/>
      <c r="G221" s="6"/>
      <c r="H221" s="122"/>
      <c r="I221" s="119"/>
      <c r="J221" s="119"/>
      <c r="K221" s="120"/>
      <c r="P221" s="120"/>
      <c r="Q221" s="120"/>
      <c r="R221" s="120"/>
      <c r="W221" s="6"/>
      <c r="X221" s="6"/>
      <c r="Y221" s="6"/>
      <c r="Z221" s="6"/>
      <c r="AA221" s="6"/>
      <c r="AB221" s="6"/>
    </row>
    <row r="222" spans="1:28" x14ac:dyDescent="0.25">
      <c r="A222" s="6"/>
      <c r="B222" s="6"/>
      <c r="C222" s="118"/>
      <c r="D222" s="6"/>
      <c r="E222" s="6"/>
      <c r="F222" s="6"/>
      <c r="G222" s="6"/>
      <c r="H222" s="122"/>
      <c r="I222" s="119"/>
      <c r="J222" s="119"/>
      <c r="K222" s="120"/>
      <c r="P222" s="120"/>
      <c r="Q222" s="120"/>
      <c r="R222" s="120"/>
      <c r="W222" s="6"/>
      <c r="X222" s="6"/>
      <c r="Y222" s="6"/>
      <c r="Z222" s="6"/>
      <c r="AA222" s="6"/>
      <c r="AB222" s="6"/>
    </row>
    <row r="223" spans="1:28" x14ac:dyDescent="0.25">
      <c r="A223" s="6"/>
      <c r="B223" s="6"/>
      <c r="C223" s="118"/>
      <c r="D223" s="6"/>
      <c r="E223" s="6"/>
      <c r="F223" s="6"/>
      <c r="G223" s="6"/>
      <c r="H223" s="122"/>
      <c r="I223" s="119"/>
      <c r="J223" s="119"/>
      <c r="K223" s="120"/>
      <c r="P223" s="120"/>
      <c r="Q223" s="120"/>
      <c r="R223" s="120"/>
      <c r="W223" s="6"/>
      <c r="X223" s="6"/>
      <c r="Y223" s="6"/>
      <c r="Z223" s="6"/>
      <c r="AA223" s="6"/>
      <c r="AB223" s="6"/>
    </row>
    <row r="224" spans="1:28" x14ac:dyDescent="0.25">
      <c r="A224" s="6"/>
      <c r="B224" s="6"/>
      <c r="C224" s="118"/>
      <c r="D224" s="6"/>
      <c r="E224" s="6"/>
      <c r="F224" s="6"/>
      <c r="G224" s="6"/>
      <c r="H224" s="122"/>
      <c r="I224" s="119"/>
      <c r="J224" s="119"/>
      <c r="K224" s="120"/>
      <c r="P224" s="120"/>
      <c r="Q224" s="120"/>
      <c r="R224" s="120"/>
      <c r="W224" s="6"/>
      <c r="X224" s="6"/>
      <c r="Y224" s="6"/>
      <c r="Z224" s="6"/>
      <c r="AA224" s="6"/>
      <c r="AB224" s="6"/>
    </row>
    <row r="225" spans="1:28" x14ac:dyDescent="0.25">
      <c r="A225" s="6"/>
      <c r="B225" s="6"/>
      <c r="C225" s="118"/>
      <c r="D225" s="6"/>
      <c r="E225" s="6"/>
      <c r="F225" s="6"/>
      <c r="G225" s="6"/>
      <c r="H225" s="122"/>
      <c r="I225" s="119"/>
      <c r="J225" s="119"/>
      <c r="K225" s="120"/>
      <c r="P225" s="120"/>
      <c r="Q225" s="120"/>
      <c r="R225" s="120"/>
      <c r="W225" s="6"/>
      <c r="X225" s="6"/>
      <c r="Y225" s="6"/>
      <c r="Z225" s="6"/>
      <c r="AA225" s="6"/>
      <c r="AB225" s="6"/>
    </row>
    <row r="226" spans="1:28" x14ac:dyDescent="0.25">
      <c r="A226" s="6"/>
      <c r="B226" s="6"/>
      <c r="C226" s="118"/>
      <c r="D226" s="6"/>
      <c r="E226" s="6"/>
      <c r="F226" s="6"/>
      <c r="G226" s="6"/>
      <c r="H226" s="122"/>
      <c r="I226" s="119"/>
      <c r="J226" s="119"/>
      <c r="K226" s="120"/>
      <c r="P226" s="120"/>
      <c r="Q226" s="120"/>
      <c r="R226" s="120"/>
      <c r="W226" s="6"/>
      <c r="X226" s="6"/>
      <c r="Y226" s="6"/>
      <c r="Z226" s="6"/>
      <c r="AA226" s="6"/>
      <c r="AB226" s="6"/>
    </row>
    <row r="227" spans="1:28" x14ac:dyDescent="0.25">
      <c r="A227" s="6"/>
      <c r="B227" s="6"/>
      <c r="C227" s="118"/>
      <c r="D227" s="6"/>
      <c r="E227" s="6"/>
      <c r="F227" s="6"/>
      <c r="G227" s="6"/>
      <c r="H227" s="122"/>
      <c r="I227" s="119"/>
      <c r="J227" s="119"/>
      <c r="K227" s="120"/>
      <c r="P227" s="120"/>
      <c r="Q227" s="120"/>
      <c r="R227" s="120"/>
      <c r="W227" s="6"/>
      <c r="X227" s="6"/>
      <c r="Y227" s="6"/>
      <c r="Z227" s="6"/>
      <c r="AA227" s="6"/>
      <c r="AB227" s="6"/>
    </row>
    <row r="228" spans="1:28" x14ac:dyDescent="0.25">
      <c r="A228" s="6"/>
      <c r="B228" s="6"/>
      <c r="C228" s="118"/>
      <c r="D228" s="6"/>
      <c r="E228" s="6"/>
      <c r="F228" s="6"/>
      <c r="G228" s="6"/>
      <c r="H228" s="122"/>
      <c r="I228" s="119"/>
      <c r="J228" s="119"/>
      <c r="K228" s="120"/>
      <c r="P228" s="120"/>
      <c r="Q228" s="120"/>
      <c r="R228" s="120"/>
      <c r="W228" s="6"/>
      <c r="X228" s="6"/>
      <c r="Y228" s="6"/>
      <c r="Z228" s="6"/>
      <c r="AA228" s="6"/>
      <c r="AB228" s="6"/>
    </row>
    <row r="229" spans="1:28" x14ac:dyDescent="0.25">
      <c r="A229" s="6"/>
      <c r="B229" s="6"/>
      <c r="C229" s="118"/>
      <c r="D229" s="6"/>
      <c r="E229" s="6"/>
      <c r="F229" s="6"/>
      <c r="G229" s="6"/>
      <c r="H229" s="122"/>
      <c r="I229" s="119"/>
      <c r="J229" s="119"/>
      <c r="K229" s="120"/>
      <c r="P229" s="120"/>
      <c r="Q229" s="120"/>
      <c r="R229" s="120"/>
      <c r="W229" s="6"/>
      <c r="X229" s="6"/>
      <c r="Y229" s="6"/>
      <c r="Z229" s="6"/>
      <c r="AA229" s="6"/>
      <c r="AB229" s="6"/>
    </row>
    <row r="230" spans="1:28" x14ac:dyDescent="0.25">
      <c r="A230" s="6"/>
      <c r="B230" s="6"/>
      <c r="C230" s="118"/>
      <c r="D230" s="6"/>
      <c r="E230" s="6"/>
      <c r="F230" s="6"/>
      <c r="G230" s="6"/>
      <c r="H230" s="122"/>
      <c r="I230" s="119"/>
      <c r="J230" s="119"/>
      <c r="K230" s="120"/>
      <c r="P230" s="120"/>
      <c r="Q230" s="120"/>
      <c r="R230" s="120"/>
      <c r="W230" s="6"/>
      <c r="X230" s="6"/>
      <c r="Y230" s="6"/>
      <c r="Z230" s="6"/>
      <c r="AA230" s="6"/>
      <c r="AB230" s="6"/>
    </row>
    <row r="231" spans="1:28" x14ac:dyDescent="0.25">
      <c r="A231" s="6"/>
      <c r="B231" s="6"/>
      <c r="C231" s="118"/>
      <c r="D231" s="6"/>
      <c r="E231" s="6"/>
      <c r="F231" s="6"/>
      <c r="G231" s="6"/>
      <c r="H231" s="122"/>
      <c r="I231" s="119"/>
      <c r="J231" s="119"/>
      <c r="K231" s="120"/>
      <c r="P231" s="120"/>
      <c r="Q231" s="120"/>
      <c r="R231" s="120"/>
      <c r="W231" s="6"/>
      <c r="X231" s="6"/>
      <c r="Y231" s="6"/>
      <c r="Z231" s="6"/>
      <c r="AA231" s="6"/>
      <c r="AB231" s="6"/>
    </row>
    <row r="232" spans="1:28" x14ac:dyDescent="0.25">
      <c r="A232" s="6"/>
      <c r="B232" s="6"/>
      <c r="C232" s="118"/>
      <c r="D232" s="6"/>
      <c r="E232" s="6"/>
      <c r="F232" s="6"/>
      <c r="G232" s="6"/>
      <c r="H232" s="122"/>
      <c r="I232" s="119"/>
      <c r="J232" s="119"/>
      <c r="K232" s="120"/>
      <c r="P232" s="120"/>
      <c r="Q232" s="120"/>
      <c r="R232" s="120"/>
      <c r="W232" s="6"/>
      <c r="X232" s="6"/>
      <c r="Y232" s="6"/>
      <c r="Z232" s="6"/>
      <c r="AA232" s="6"/>
      <c r="AB232" s="6"/>
    </row>
    <row r="233" spans="1:28" x14ac:dyDescent="0.25">
      <c r="A233" s="6"/>
      <c r="B233" s="6"/>
      <c r="C233" s="118"/>
      <c r="D233" s="6"/>
      <c r="E233" s="6"/>
      <c r="F233" s="6"/>
      <c r="G233" s="6"/>
      <c r="H233" s="122"/>
      <c r="I233" s="119"/>
      <c r="J233" s="119"/>
      <c r="K233" s="120"/>
      <c r="P233" s="120"/>
      <c r="Q233" s="120"/>
      <c r="R233" s="120"/>
      <c r="W233" s="6"/>
      <c r="X233" s="6"/>
      <c r="Y233" s="6"/>
      <c r="Z233" s="6"/>
      <c r="AA233" s="6"/>
      <c r="AB233" s="6"/>
    </row>
    <row r="234" spans="1:28" x14ac:dyDescent="0.25">
      <c r="A234" s="6"/>
      <c r="B234" s="6"/>
      <c r="C234" s="118"/>
      <c r="D234" s="6"/>
      <c r="E234" s="6"/>
      <c r="F234" s="6"/>
      <c r="G234" s="6"/>
      <c r="H234" s="122"/>
      <c r="I234" s="119"/>
      <c r="J234" s="119"/>
      <c r="K234" s="120"/>
      <c r="P234" s="120"/>
      <c r="Q234" s="120"/>
      <c r="R234" s="120"/>
      <c r="W234" s="6"/>
      <c r="X234" s="6"/>
      <c r="Y234" s="6"/>
      <c r="Z234" s="6"/>
      <c r="AA234" s="6"/>
      <c r="AB234" s="6"/>
    </row>
    <row r="235" spans="1:28" x14ac:dyDescent="0.25">
      <c r="A235" s="6"/>
      <c r="B235" s="6"/>
      <c r="C235" s="118"/>
      <c r="D235" s="6"/>
      <c r="E235" s="6"/>
      <c r="F235" s="6"/>
      <c r="G235" s="6"/>
      <c r="H235" s="122"/>
      <c r="I235" s="119"/>
      <c r="J235" s="119"/>
      <c r="K235" s="120"/>
      <c r="P235" s="120"/>
      <c r="Q235" s="120"/>
      <c r="R235" s="120"/>
      <c r="W235" s="6"/>
      <c r="X235" s="6"/>
      <c r="Y235" s="6"/>
      <c r="Z235" s="6"/>
      <c r="AA235" s="6"/>
      <c r="AB235" s="6"/>
    </row>
    <row r="236" spans="1:28" x14ac:dyDescent="0.25">
      <c r="A236" s="6"/>
      <c r="B236" s="6"/>
      <c r="C236" s="118"/>
      <c r="D236" s="6"/>
      <c r="E236" s="6"/>
      <c r="F236" s="6"/>
      <c r="G236" s="6"/>
      <c r="H236" s="122"/>
      <c r="I236" s="119"/>
      <c r="J236" s="119"/>
      <c r="K236" s="120"/>
      <c r="P236" s="120"/>
      <c r="Q236" s="120"/>
      <c r="R236" s="120"/>
      <c r="W236" s="6"/>
      <c r="X236" s="6"/>
      <c r="Y236" s="6"/>
      <c r="Z236" s="6"/>
      <c r="AA236" s="6"/>
      <c r="AB236" s="6"/>
    </row>
    <row r="237" spans="1:28" x14ac:dyDescent="0.25">
      <c r="A237" s="6"/>
      <c r="B237" s="6"/>
      <c r="C237" s="118"/>
      <c r="D237" s="6"/>
      <c r="E237" s="6"/>
      <c r="F237" s="6"/>
      <c r="G237" s="6"/>
      <c r="H237" s="122"/>
      <c r="I237" s="119"/>
      <c r="J237" s="119"/>
      <c r="K237" s="120"/>
      <c r="P237" s="120"/>
      <c r="Q237" s="120"/>
      <c r="R237" s="120"/>
      <c r="W237" s="6"/>
      <c r="X237" s="6"/>
      <c r="Y237" s="6"/>
      <c r="Z237" s="6"/>
      <c r="AA237" s="6"/>
      <c r="AB237" s="6"/>
    </row>
    <row r="238" spans="1:28" x14ac:dyDescent="0.25">
      <c r="A238" s="6"/>
      <c r="B238" s="6"/>
      <c r="C238" s="118"/>
      <c r="D238" s="6"/>
      <c r="E238" s="6"/>
      <c r="F238" s="6"/>
      <c r="G238" s="6"/>
      <c r="H238" s="122"/>
      <c r="I238" s="119"/>
      <c r="J238" s="119"/>
      <c r="K238" s="120"/>
      <c r="P238" s="120"/>
      <c r="Q238" s="120"/>
      <c r="R238" s="120"/>
      <c r="W238" s="6"/>
      <c r="X238" s="6"/>
      <c r="Y238" s="6"/>
      <c r="Z238" s="6"/>
      <c r="AA238" s="6"/>
      <c r="AB238" s="6"/>
    </row>
    <row r="239" spans="1:28" x14ac:dyDescent="0.25">
      <c r="H239" s="122"/>
      <c r="I239" s="119"/>
      <c r="J239" s="119"/>
      <c r="K239" s="120"/>
    </row>
    <row r="240" spans="1:28" x14ac:dyDescent="0.25">
      <c r="H240" s="122"/>
      <c r="I240" s="119"/>
      <c r="J240" s="119"/>
      <c r="K240" s="120"/>
    </row>
    <row r="241" spans="8:11" x14ac:dyDescent="0.25">
      <c r="H241" s="122"/>
      <c r="I241" s="119"/>
      <c r="J241" s="119"/>
      <c r="K241" s="120"/>
    </row>
    <row r="242" spans="8:11" x14ac:dyDescent="0.25">
      <c r="H242" s="122"/>
      <c r="I242" s="119"/>
      <c r="J242" s="119"/>
      <c r="K242" s="120"/>
    </row>
    <row r="243" spans="8:11" x14ac:dyDescent="0.25">
      <c r="H243" s="122"/>
      <c r="I243" s="119"/>
      <c r="J243" s="119"/>
      <c r="K243" s="120"/>
    </row>
    <row r="244" spans="8:11" x14ac:dyDescent="0.25">
      <c r="H244" s="122"/>
      <c r="I244" s="119"/>
      <c r="J244" s="119"/>
      <c r="K244" s="120"/>
    </row>
    <row r="245" spans="8:11" x14ac:dyDescent="0.25">
      <c r="H245" s="122"/>
      <c r="I245" s="119"/>
      <c r="J245" s="119"/>
      <c r="K245" s="120"/>
    </row>
    <row r="246" spans="8:11" x14ac:dyDescent="0.25">
      <c r="H246" s="122"/>
      <c r="I246" s="119"/>
      <c r="J246" s="119"/>
      <c r="K246" s="120"/>
    </row>
    <row r="247" spans="8:11" x14ac:dyDescent="0.25">
      <c r="H247" s="122"/>
      <c r="I247" s="119"/>
      <c r="J247" s="119"/>
      <c r="K247" s="120"/>
    </row>
    <row r="248" spans="8:11" x14ac:dyDescent="0.25">
      <c r="H248" s="122"/>
      <c r="I248" s="119"/>
      <c r="J248" s="119"/>
      <c r="K248" s="120"/>
    </row>
    <row r="249" spans="8:11" x14ac:dyDescent="0.25">
      <c r="H249" s="122"/>
      <c r="I249" s="119"/>
      <c r="J249" s="119"/>
      <c r="K249" s="120"/>
    </row>
    <row r="250" spans="8:11" x14ac:dyDescent="0.25">
      <c r="H250" s="122"/>
      <c r="I250" s="119"/>
      <c r="J250" s="119"/>
      <c r="K250" s="120"/>
    </row>
    <row r="251" spans="8:11" x14ac:dyDescent="0.25">
      <c r="H251" s="122"/>
      <c r="I251" s="119"/>
      <c r="J251" s="119"/>
      <c r="K251" s="120"/>
    </row>
    <row r="252" spans="8:11" x14ac:dyDescent="0.25">
      <c r="H252" s="122"/>
      <c r="I252" s="119"/>
      <c r="J252" s="119"/>
      <c r="K252" s="120"/>
    </row>
    <row r="253" spans="8:11" x14ac:dyDescent="0.25">
      <c r="H253" s="122"/>
      <c r="I253" s="119"/>
      <c r="J253" s="119"/>
      <c r="K253" s="120"/>
    </row>
    <row r="254" spans="8:11" x14ac:dyDescent="0.25">
      <c r="H254" s="122"/>
      <c r="I254" s="119"/>
      <c r="J254" s="119"/>
      <c r="K254" s="120"/>
    </row>
    <row r="255" spans="8:11" x14ac:dyDescent="0.25">
      <c r="H255" s="131"/>
      <c r="J255" s="120"/>
      <c r="K255" s="120"/>
    </row>
    <row r="256" spans="8:11" x14ac:dyDescent="0.25">
      <c r="H256" s="131"/>
      <c r="J256" s="120"/>
      <c r="K256" s="120"/>
    </row>
    <row r="257" spans="8:11" x14ac:dyDescent="0.25">
      <c r="H257" s="131"/>
      <c r="J257" s="120"/>
      <c r="K257" s="120"/>
    </row>
    <row r="258" spans="8:11" x14ac:dyDescent="0.25">
      <c r="H258" s="131"/>
      <c r="J258" s="120"/>
      <c r="K258" s="120"/>
    </row>
    <row r="259" spans="8:11" x14ac:dyDescent="0.25">
      <c r="H259" s="131"/>
      <c r="J259" s="120"/>
      <c r="K259" s="120"/>
    </row>
    <row r="260" spans="8:11" x14ac:dyDescent="0.25">
      <c r="H260" s="131"/>
      <c r="J260" s="120"/>
      <c r="K260" s="120"/>
    </row>
    <row r="261" spans="8:11" x14ac:dyDescent="0.25">
      <c r="H261" s="131"/>
      <c r="J261" s="120"/>
      <c r="K261" s="120"/>
    </row>
    <row r="262" spans="8:11" x14ac:dyDescent="0.25">
      <c r="H262" s="131"/>
      <c r="J262" s="120"/>
      <c r="K262" s="120"/>
    </row>
    <row r="263" spans="8:11" x14ac:dyDescent="0.25">
      <c r="H263" s="131"/>
      <c r="J263" s="120"/>
      <c r="K263" s="120"/>
    </row>
    <row r="264" spans="8:11" x14ac:dyDescent="0.25">
      <c r="H264" s="131"/>
      <c r="J264" s="120"/>
      <c r="K264" s="120"/>
    </row>
    <row r="265" spans="8:11" x14ac:dyDescent="0.25">
      <c r="H265" s="131"/>
      <c r="J265" s="120"/>
      <c r="K265" s="120"/>
    </row>
    <row r="266" spans="8:11" x14ac:dyDescent="0.25">
      <c r="H266" s="131"/>
      <c r="J266" s="120"/>
      <c r="K266" s="120"/>
    </row>
    <row r="267" spans="8:11" x14ac:dyDescent="0.25">
      <c r="H267" s="131"/>
      <c r="J267" s="120"/>
      <c r="K267" s="120"/>
    </row>
    <row r="268" spans="8:11" x14ac:dyDescent="0.25">
      <c r="H268" s="131"/>
      <c r="J268" s="120"/>
      <c r="K268" s="120"/>
    </row>
    <row r="269" spans="8:11" x14ac:dyDescent="0.25">
      <c r="H269" s="131"/>
      <c r="J269" s="120"/>
      <c r="K269" s="120"/>
    </row>
    <row r="270" spans="8:11" x14ac:dyDescent="0.25">
      <c r="H270" s="131"/>
      <c r="J270" s="120"/>
      <c r="K270" s="120"/>
    </row>
    <row r="271" spans="8:11" x14ac:dyDescent="0.25">
      <c r="H271" s="131"/>
      <c r="J271" s="120"/>
      <c r="K271" s="120"/>
    </row>
    <row r="272" spans="8:11" x14ac:dyDescent="0.25">
      <c r="H272" s="131"/>
      <c r="J272" s="120"/>
      <c r="K272" s="120"/>
    </row>
    <row r="273" spans="8:11" x14ac:dyDescent="0.25">
      <c r="H273" s="131"/>
      <c r="J273" s="120"/>
      <c r="K273" s="120"/>
    </row>
    <row r="274" spans="8:11" x14ac:dyDescent="0.25">
      <c r="H274" s="131"/>
      <c r="J274" s="120"/>
      <c r="K274" s="120"/>
    </row>
    <row r="275" spans="8:11" x14ac:dyDescent="0.25">
      <c r="H275" s="131"/>
      <c r="J275" s="120"/>
      <c r="K275" s="120"/>
    </row>
    <row r="276" spans="8:11" x14ac:dyDescent="0.25">
      <c r="H276" s="131"/>
      <c r="J276" s="120"/>
      <c r="K276" s="120"/>
    </row>
    <row r="277" spans="8:11" x14ac:dyDescent="0.25">
      <c r="H277" s="131"/>
      <c r="J277" s="120"/>
      <c r="K277" s="120"/>
    </row>
    <row r="278" spans="8:11" x14ac:dyDescent="0.25">
      <c r="H278" s="131"/>
      <c r="J278" s="120"/>
      <c r="K278" s="120"/>
    </row>
    <row r="279" spans="8:11" x14ac:dyDescent="0.25">
      <c r="H279" s="131"/>
      <c r="J279" s="120"/>
      <c r="K279" s="120"/>
    </row>
    <row r="280" spans="8:11" x14ac:dyDescent="0.25">
      <c r="H280" s="131"/>
      <c r="J280" s="120"/>
      <c r="K280" s="120"/>
    </row>
    <row r="281" spans="8:11" x14ac:dyDescent="0.25">
      <c r="H281" s="131"/>
      <c r="J281" s="120"/>
      <c r="K281" s="120"/>
    </row>
    <row r="282" spans="8:11" x14ac:dyDescent="0.25">
      <c r="H282" s="131"/>
      <c r="J282" s="120"/>
      <c r="K282" s="120"/>
    </row>
    <row r="283" spans="8:11" x14ac:dyDescent="0.25">
      <c r="H283" s="131"/>
      <c r="J283" s="120"/>
      <c r="K283" s="120"/>
    </row>
    <row r="284" spans="8:11" x14ac:dyDescent="0.25">
      <c r="H284" s="131"/>
      <c r="J284" s="120"/>
      <c r="K284" s="120"/>
    </row>
    <row r="285" spans="8:11" x14ac:dyDescent="0.25">
      <c r="H285" s="131"/>
      <c r="J285" s="120"/>
      <c r="K285" s="120"/>
    </row>
    <row r="286" spans="8:11" x14ac:dyDescent="0.25">
      <c r="H286" s="131"/>
      <c r="J286" s="120"/>
      <c r="K286" s="120"/>
    </row>
    <row r="287" spans="8:11" x14ac:dyDescent="0.25">
      <c r="H287" s="131"/>
      <c r="J287" s="120"/>
      <c r="K287" s="120"/>
    </row>
    <row r="288" spans="8:11" x14ac:dyDescent="0.25">
      <c r="H288" s="131"/>
      <c r="J288" s="120"/>
      <c r="K288" s="120"/>
    </row>
    <row r="289" spans="8:11" x14ac:dyDescent="0.25">
      <c r="H289" s="131"/>
      <c r="J289" s="120"/>
      <c r="K289" s="120"/>
    </row>
    <row r="290" spans="8:11" x14ac:dyDescent="0.25">
      <c r="H290" s="131"/>
      <c r="J290" s="120"/>
      <c r="K290" s="120"/>
    </row>
    <row r="291" spans="8:11" x14ac:dyDescent="0.25">
      <c r="H291" s="131"/>
      <c r="J291" s="120"/>
      <c r="K291" s="120"/>
    </row>
    <row r="292" spans="8:11" x14ac:dyDescent="0.25">
      <c r="H292" s="131"/>
      <c r="J292" s="120"/>
      <c r="K292" s="120"/>
    </row>
    <row r="293" spans="8:11" x14ac:dyDescent="0.25">
      <c r="H293" s="131"/>
      <c r="J293" s="120"/>
      <c r="K293" s="120"/>
    </row>
    <row r="294" spans="8:11" x14ac:dyDescent="0.25">
      <c r="H294" s="131"/>
      <c r="J294" s="120"/>
      <c r="K294" s="120"/>
    </row>
    <row r="295" spans="8:11" x14ac:dyDescent="0.25">
      <c r="H295" s="131"/>
      <c r="J295" s="120"/>
      <c r="K295" s="120"/>
    </row>
    <row r="296" spans="8:11" x14ac:dyDescent="0.25">
      <c r="H296" s="131"/>
      <c r="J296" s="120"/>
      <c r="K296" s="120"/>
    </row>
    <row r="297" spans="8:11" x14ac:dyDescent="0.25">
      <c r="H297" s="131"/>
      <c r="J297" s="120"/>
      <c r="K297" s="120"/>
    </row>
    <row r="298" spans="8:11" x14ac:dyDescent="0.25">
      <c r="H298" s="131"/>
      <c r="J298" s="120"/>
      <c r="K298" s="120"/>
    </row>
    <row r="299" spans="8:11" x14ac:dyDescent="0.25">
      <c r="H299" s="131"/>
      <c r="J299" s="120"/>
      <c r="K299" s="120"/>
    </row>
    <row r="300" spans="8:11" x14ac:dyDescent="0.25">
      <c r="H300" s="131"/>
      <c r="J300" s="120"/>
      <c r="K300" s="120"/>
    </row>
    <row r="301" spans="8:11" x14ac:dyDescent="0.25">
      <c r="H301" s="131"/>
      <c r="J301" s="120"/>
      <c r="K301" s="120"/>
    </row>
    <row r="302" spans="8:11" x14ac:dyDescent="0.25">
      <c r="H302" s="131"/>
      <c r="J302" s="120"/>
      <c r="K302" s="120"/>
    </row>
    <row r="303" spans="8:11" x14ac:dyDescent="0.25">
      <c r="H303" s="131"/>
      <c r="J303" s="120"/>
      <c r="K303" s="120"/>
    </row>
    <row r="304" spans="8:11" x14ac:dyDescent="0.25">
      <c r="H304" s="131"/>
      <c r="J304" s="120"/>
      <c r="K304" s="120"/>
    </row>
    <row r="305" spans="8:11" x14ac:dyDescent="0.25">
      <c r="H305" s="131"/>
      <c r="J305" s="120"/>
      <c r="K305" s="120"/>
    </row>
    <row r="306" spans="8:11" x14ac:dyDescent="0.25">
      <c r="H306" s="131"/>
      <c r="J306" s="120"/>
      <c r="K306" s="120"/>
    </row>
    <row r="307" spans="8:11" x14ac:dyDescent="0.25">
      <c r="H307" s="131"/>
      <c r="J307" s="120"/>
      <c r="K307" s="120"/>
    </row>
    <row r="308" spans="8:11" x14ac:dyDescent="0.25">
      <c r="H308" s="131"/>
      <c r="J308" s="120"/>
      <c r="K308" s="120"/>
    </row>
    <row r="309" spans="8:11" x14ac:dyDescent="0.25">
      <c r="H309" s="131"/>
      <c r="J309" s="120"/>
      <c r="K309" s="120"/>
    </row>
    <row r="310" spans="8:11" x14ac:dyDescent="0.25">
      <c r="H310" s="131"/>
      <c r="J310" s="120"/>
      <c r="K310" s="120"/>
    </row>
    <row r="311" spans="8:11" x14ac:dyDescent="0.25">
      <c r="H311" s="131"/>
      <c r="J311" s="120"/>
      <c r="K311" s="120"/>
    </row>
    <row r="312" spans="8:11" x14ac:dyDescent="0.25">
      <c r="H312" s="131"/>
      <c r="J312" s="120"/>
      <c r="K312" s="120"/>
    </row>
    <row r="313" spans="8:11" x14ac:dyDescent="0.25">
      <c r="H313" s="131"/>
      <c r="J313" s="120"/>
      <c r="K313" s="120"/>
    </row>
    <row r="314" spans="8:11" x14ac:dyDescent="0.25">
      <c r="H314" s="131"/>
      <c r="J314" s="120"/>
      <c r="K314" s="120"/>
    </row>
    <row r="315" spans="8:11" x14ac:dyDescent="0.25">
      <c r="H315" s="131"/>
      <c r="J315" s="120"/>
      <c r="K315" s="120"/>
    </row>
    <row r="316" spans="8:11" x14ac:dyDescent="0.25">
      <c r="H316" s="131"/>
      <c r="J316" s="120"/>
      <c r="K316" s="120"/>
    </row>
    <row r="317" spans="8:11" x14ac:dyDescent="0.25">
      <c r="H317" s="131"/>
      <c r="J317" s="120"/>
      <c r="K317" s="120"/>
    </row>
    <row r="318" spans="8:11" x14ac:dyDescent="0.25">
      <c r="H318" s="131"/>
      <c r="J318" s="120"/>
      <c r="K318" s="120"/>
    </row>
    <row r="319" spans="8:11" x14ac:dyDescent="0.25">
      <c r="H319" s="131"/>
      <c r="J319" s="120"/>
      <c r="K319" s="120"/>
    </row>
    <row r="320" spans="8:11" x14ac:dyDescent="0.25">
      <c r="H320" s="131"/>
      <c r="J320" s="120"/>
      <c r="K320" s="120"/>
    </row>
    <row r="321" spans="8:11" x14ac:dyDescent="0.25">
      <c r="H321" s="131"/>
      <c r="J321" s="120"/>
      <c r="K321" s="120"/>
    </row>
    <row r="322" spans="8:11" x14ac:dyDescent="0.25">
      <c r="H322" s="131"/>
      <c r="J322" s="120"/>
      <c r="K322" s="120"/>
    </row>
    <row r="323" spans="8:11" x14ac:dyDescent="0.25">
      <c r="H323" s="131"/>
      <c r="J323" s="120"/>
      <c r="K323" s="120"/>
    </row>
    <row r="324" spans="8:11" x14ac:dyDescent="0.25">
      <c r="H324" s="131"/>
      <c r="J324" s="120"/>
      <c r="K324" s="120"/>
    </row>
    <row r="325" spans="8:11" x14ac:dyDescent="0.25">
      <c r="H325" s="131"/>
      <c r="J325" s="120"/>
      <c r="K325" s="120"/>
    </row>
    <row r="326" spans="8:11" x14ac:dyDescent="0.25">
      <c r="H326" s="131"/>
      <c r="J326" s="120"/>
      <c r="K326" s="120"/>
    </row>
    <row r="327" spans="8:11" x14ac:dyDescent="0.25">
      <c r="H327" s="131"/>
      <c r="J327" s="120"/>
      <c r="K327" s="120"/>
    </row>
    <row r="328" spans="8:11" x14ac:dyDescent="0.25">
      <c r="H328" s="131"/>
      <c r="J328" s="120"/>
      <c r="K328" s="120"/>
    </row>
    <row r="329" spans="8:11" x14ac:dyDescent="0.25">
      <c r="H329" s="131"/>
      <c r="J329" s="120"/>
      <c r="K329" s="120"/>
    </row>
    <row r="330" spans="8:11" x14ac:dyDescent="0.25">
      <c r="H330" s="131"/>
      <c r="J330" s="120"/>
      <c r="K330" s="120"/>
    </row>
    <row r="331" spans="8:11" x14ac:dyDescent="0.25">
      <c r="H331" s="131"/>
      <c r="J331" s="120"/>
      <c r="K331" s="120"/>
    </row>
    <row r="332" spans="8:11" x14ac:dyDescent="0.25">
      <c r="H332" s="131"/>
      <c r="J332" s="120"/>
      <c r="K332" s="120"/>
    </row>
    <row r="333" spans="8:11" x14ac:dyDescent="0.25">
      <c r="H333" s="131"/>
      <c r="J333" s="120"/>
      <c r="K333" s="120"/>
    </row>
    <row r="334" spans="8:11" x14ac:dyDescent="0.25">
      <c r="H334" s="131"/>
      <c r="J334" s="120"/>
      <c r="K334" s="120"/>
    </row>
    <row r="335" spans="8:11" x14ac:dyDescent="0.25">
      <c r="H335" s="131"/>
      <c r="J335" s="120"/>
      <c r="K335" s="120"/>
    </row>
    <row r="336" spans="8:11" x14ac:dyDescent="0.25">
      <c r="H336" s="131"/>
      <c r="J336" s="120"/>
      <c r="K336" s="120"/>
    </row>
    <row r="337" spans="8:11" x14ac:dyDescent="0.25">
      <c r="H337" s="131"/>
      <c r="J337" s="120"/>
      <c r="K337" s="120"/>
    </row>
    <row r="338" spans="8:11" x14ac:dyDescent="0.25">
      <c r="H338" s="131"/>
      <c r="J338" s="120"/>
      <c r="K338" s="120"/>
    </row>
    <row r="339" spans="8:11" x14ac:dyDescent="0.25">
      <c r="H339" s="131"/>
      <c r="J339" s="120"/>
      <c r="K339" s="120"/>
    </row>
    <row r="340" spans="8:11" x14ac:dyDescent="0.25">
      <c r="H340" s="131"/>
      <c r="J340" s="120"/>
      <c r="K340" s="120"/>
    </row>
    <row r="341" spans="8:11" x14ac:dyDescent="0.25">
      <c r="H341" s="131"/>
      <c r="J341" s="120"/>
      <c r="K341" s="120"/>
    </row>
    <row r="342" spans="8:11" x14ac:dyDescent="0.25">
      <c r="H342" s="131"/>
      <c r="J342" s="120"/>
      <c r="K342" s="120"/>
    </row>
    <row r="343" spans="8:11" x14ac:dyDescent="0.25">
      <c r="H343" s="131"/>
      <c r="J343" s="120"/>
      <c r="K343" s="120"/>
    </row>
    <row r="344" spans="8:11" x14ac:dyDescent="0.25">
      <c r="H344" s="131"/>
      <c r="J344" s="120"/>
      <c r="K344" s="120"/>
    </row>
    <row r="345" spans="8:11" x14ac:dyDescent="0.25">
      <c r="H345" s="131"/>
      <c r="J345" s="120"/>
      <c r="K345" s="120"/>
    </row>
    <row r="346" spans="8:11" x14ac:dyDescent="0.25">
      <c r="H346" s="131"/>
      <c r="J346" s="120"/>
      <c r="K346" s="120"/>
    </row>
    <row r="347" spans="8:11" x14ac:dyDescent="0.25">
      <c r="H347" s="131"/>
      <c r="J347" s="120"/>
      <c r="K347" s="120"/>
    </row>
    <row r="348" spans="8:11" x14ac:dyDescent="0.25">
      <c r="H348" s="131"/>
      <c r="J348" s="120"/>
      <c r="K348" s="120"/>
    </row>
    <row r="349" spans="8:11" x14ac:dyDescent="0.25">
      <c r="H349" s="131"/>
      <c r="J349" s="120"/>
      <c r="K349" s="120"/>
    </row>
    <row r="350" spans="8:11" x14ac:dyDescent="0.25">
      <c r="H350" s="131"/>
      <c r="J350" s="120"/>
      <c r="K350" s="120"/>
    </row>
    <row r="351" spans="8:11" x14ac:dyDescent="0.25">
      <c r="H351" s="131"/>
      <c r="J351" s="120"/>
      <c r="K351" s="120"/>
    </row>
    <row r="352" spans="8:11" x14ac:dyDescent="0.25">
      <c r="H352" s="131"/>
      <c r="J352" s="120"/>
      <c r="K352" s="120"/>
    </row>
    <row r="353" spans="8:11" x14ac:dyDescent="0.25">
      <c r="H353" s="131"/>
      <c r="J353" s="120"/>
      <c r="K353" s="120"/>
    </row>
    <row r="354" spans="8:11" x14ac:dyDescent="0.25">
      <c r="H354" s="131"/>
      <c r="J354" s="120"/>
      <c r="K354" s="120"/>
    </row>
    <row r="355" spans="8:11" x14ac:dyDescent="0.25">
      <c r="H355" s="131"/>
      <c r="J355" s="120"/>
      <c r="K355" s="120"/>
    </row>
    <row r="356" spans="8:11" x14ac:dyDescent="0.25">
      <c r="H356" s="131"/>
      <c r="J356" s="120"/>
      <c r="K356" s="120"/>
    </row>
    <row r="357" spans="8:11" x14ac:dyDescent="0.25">
      <c r="H357" s="131"/>
      <c r="J357" s="120"/>
      <c r="K357" s="120"/>
    </row>
    <row r="358" spans="8:11" x14ac:dyDescent="0.25">
      <c r="H358" s="131"/>
      <c r="J358" s="120"/>
      <c r="K358" s="120"/>
    </row>
    <row r="359" spans="8:11" x14ac:dyDescent="0.25">
      <c r="H359" s="131"/>
      <c r="J359" s="120"/>
      <c r="K359" s="120"/>
    </row>
    <row r="360" spans="8:11" x14ac:dyDescent="0.25">
      <c r="H360" s="131"/>
      <c r="J360" s="120"/>
      <c r="K360" s="120"/>
    </row>
    <row r="361" spans="8:11" x14ac:dyDescent="0.25">
      <c r="H361" s="131"/>
      <c r="J361" s="120"/>
      <c r="K361" s="120"/>
    </row>
    <row r="362" spans="8:11" x14ac:dyDescent="0.25">
      <c r="H362" s="131"/>
      <c r="J362" s="120"/>
      <c r="K362" s="120"/>
    </row>
    <row r="363" spans="8:11" x14ac:dyDescent="0.25">
      <c r="H363" s="131"/>
      <c r="J363" s="120"/>
      <c r="K363" s="120"/>
    </row>
    <row r="364" spans="8:11" x14ac:dyDescent="0.25">
      <c r="H364" s="131"/>
      <c r="J364" s="120"/>
      <c r="K364" s="120"/>
    </row>
    <row r="365" spans="8:11" x14ac:dyDescent="0.25">
      <c r="H365" s="131"/>
      <c r="J365" s="120"/>
      <c r="K365" s="120"/>
    </row>
    <row r="366" spans="8:11" x14ac:dyDescent="0.25">
      <c r="H366" s="131"/>
      <c r="J366" s="120"/>
      <c r="K366" s="120"/>
    </row>
    <row r="367" spans="8:11" x14ac:dyDescent="0.25">
      <c r="H367" s="131"/>
      <c r="J367" s="120"/>
      <c r="K367" s="120"/>
    </row>
    <row r="368" spans="8:11" x14ac:dyDescent="0.25">
      <c r="H368" s="131"/>
      <c r="J368" s="120"/>
      <c r="K368" s="120"/>
    </row>
    <row r="369" spans="8:11" x14ac:dyDescent="0.25">
      <c r="H369" s="131"/>
      <c r="J369" s="120"/>
      <c r="K369" s="120"/>
    </row>
    <row r="370" spans="8:11" x14ac:dyDescent="0.25">
      <c r="H370" s="131"/>
      <c r="J370" s="120"/>
      <c r="K370" s="120"/>
    </row>
    <row r="371" spans="8:11" x14ac:dyDescent="0.25">
      <c r="H371" s="131"/>
      <c r="J371" s="120"/>
      <c r="K371" s="120"/>
    </row>
    <row r="372" spans="8:11" x14ac:dyDescent="0.25">
      <c r="H372" s="131"/>
      <c r="J372" s="120"/>
      <c r="K372" s="120"/>
    </row>
    <row r="373" spans="8:11" x14ac:dyDescent="0.25">
      <c r="H373" s="131"/>
      <c r="J373" s="120"/>
      <c r="K373" s="120"/>
    </row>
    <row r="374" spans="8:11" x14ac:dyDescent="0.25">
      <c r="H374" s="131"/>
      <c r="J374" s="120"/>
      <c r="K374" s="120"/>
    </row>
    <row r="375" spans="8:11" x14ac:dyDescent="0.25">
      <c r="H375" s="131"/>
      <c r="J375" s="120"/>
      <c r="K375" s="120"/>
    </row>
    <row r="376" spans="8:11" x14ac:dyDescent="0.25">
      <c r="H376" s="131"/>
      <c r="J376" s="120"/>
      <c r="K376" s="120"/>
    </row>
    <row r="377" spans="8:11" x14ac:dyDescent="0.25">
      <c r="H377" s="131"/>
      <c r="J377" s="120"/>
      <c r="K377" s="120"/>
    </row>
    <row r="378" spans="8:11" x14ac:dyDescent="0.25">
      <c r="H378" s="131"/>
      <c r="J378" s="120"/>
      <c r="K378" s="120"/>
    </row>
    <row r="379" spans="8:11" x14ac:dyDescent="0.25">
      <c r="H379" s="131"/>
      <c r="J379" s="120"/>
      <c r="K379" s="120"/>
    </row>
    <row r="380" spans="8:11" x14ac:dyDescent="0.25">
      <c r="H380" s="131"/>
      <c r="J380" s="120"/>
      <c r="K380" s="120"/>
    </row>
    <row r="381" spans="8:11" x14ac:dyDescent="0.25">
      <c r="H381" s="131"/>
      <c r="J381" s="120"/>
      <c r="K381" s="120"/>
    </row>
    <row r="382" spans="8:11" x14ac:dyDescent="0.25">
      <c r="H382" s="131"/>
      <c r="J382" s="120"/>
      <c r="K382" s="120"/>
    </row>
    <row r="383" spans="8:11" x14ac:dyDescent="0.25">
      <c r="H383" s="131"/>
      <c r="J383" s="120"/>
      <c r="K383" s="120"/>
    </row>
    <row r="384" spans="8:11" x14ac:dyDescent="0.25">
      <c r="H384" s="131"/>
      <c r="J384" s="120"/>
      <c r="K384" s="120"/>
    </row>
    <row r="385" spans="8:11" x14ac:dyDescent="0.25">
      <c r="H385" s="131"/>
      <c r="J385" s="120"/>
      <c r="K385" s="120"/>
    </row>
    <row r="386" spans="8:11" x14ac:dyDescent="0.25">
      <c r="H386" s="131"/>
      <c r="J386" s="120"/>
      <c r="K386" s="120"/>
    </row>
    <row r="387" spans="8:11" x14ac:dyDescent="0.25">
      <c r="H387" s="131"/>
      <c r="J387" s="120"/>
      <c r="K387" s="120"/>
    </row>
    <row r="388" spans="8:11" x14ac:dyDescent="0.25">
      <c r="H388" s="131"/>
      <c r="J388" s="120"/>
      <c r="K388" s="120"/>
    </row>
    <row r="389" spans="8:11" x14ac:dyDescent="0.25">
      <c r="H389" s="131"/>
      <c r="J389" s="120"/>
      <c r="K389" s="120"/>
    </row>
    <row r="390" spans="8:11" x14ac:dyDescent="0.25">
      <c r="H390" s="131"/>
      <c r="J390" s="120"/>
      <c r="K390" s="120"/>
    </row>
    <row r="391" spans="8:11" x14ac:dyDescent="0.25">
      <c r="H391" s="131"/>
      <c r="J391" s="120"/>
      <c r="K391" s="120"/>
    </row>
    <row r="392" spans="8:11" x14ac:dyDescent="0.25">
      <c r="H392" s="131"/>
      <c r="J392" s="120"/>
      <c r="K392" s="120"/>
    </row>
    <row r="393" spans="8:11" x14ac:dyDescent="0.25">
      <c r="H393" s="131"/>
      <c r="J393" s="120"/>
      <c r="K393" s="120"/>
    </row>
    <row r="394" spans="8:11" x14ac:dyDescent="0.25">
      <c r="H394" s="131"/>
      <c r="J394" s="120"/>
      <c r="K394" s="120"/>
    </row>
    <row r="395" spans="8:11" x14ac:dyDescent="0.25">
      <c r="H395" s="131"/>
      <c r="J395" s="120"/>
      <c r="K395" s="120"/>
    </row>
    <row r="396" spans="8:11" x14ac:dyDescent="0.25">
      <c r="H396" s="131"/>
      <c r="J396" s="120"/>
      <c r="K396" s="120"/>
    </row>
    <row r="397" spans="8:11" x14ac:dyDescent="0.25">
      <c r="H397" s="131"/>
      <c r="J397" s="120"/>
      <c r="K397" s="120"/>
    </row>
    <row r="398" spans="8:11" x14ac:dyDescent="0.25">
      <c r="H398" s="131"/>
      <c r="J398" s="120"/>
      <c r="K398" s="120"/>
    </row>
    <row r="399" spans="8:11" x14ac:dyDescent="0.25">
      <c r="H399" s="131"/>
      <c r="J399" s="120"/>
      <c r="K399" s="120"/>
    </row>
    <row r="400" spans="8:11" x14ac:dyDescent="0.25">
      <c r="H400" s="131"/>
      <c r="J400" s="120"/>
      <c r="K400" s="120"/>
    </row>
    <row r="401" spans="8:11" x14ac:dyDescent="0.25">
      <c r="H401" s="131"/>
      <c r="J401" s="120"/>
      <c r="K401" s="120"/>
    </row>
    <row r="402" spans="8:11" x14ac:dyDescent="0.25">
      <c r="H402" s="131"/>
      <c r="J402" s="120"/>
      <c r="K402" s="120"/>
    </row>
    <row r="403" spans="8:11" x14ac:dyDescent="0.25">
      <c r="H403" s="131"/>
      <c r="J403" s="120"/>
      <c r="K403" s="120"/>
    </row>
    <row r="404" spans="8:11" x14ac:dyDescent="0.25">
      <c r="H404" s="131"/>
      <c r="J404" s="120"/>
      <c r="K404" s="120"/>
    </row>
    <row r="405" spans="8:11" x14ac:dyDescent="0.25">
      <c r="H405" s="131"/>
      <c r="J405" s="120"/>
      <c r="K405" s="120"/>
    </row>
    <row r="406" spans="8:11" x14ac:dyDescent="0.25">
      <c r="H406" s="131"/>
      <c r="J406" s="120"/>
      <c r="K406" s="120"/>
    </row>
    <row r="407" spans="8:11" x14ac:dyDescent="0.25">
      <c r="H407" s="131"/>
      <c r="J407" s="120"/>
      <c r="K407" s="120"/>
    </row>
    <row r="408" spans="8:11" x14ac:dyDescent="0.25">
      <c r="H408" s="131"/>
      <c r="J408" s="120"/>
      <c r="K408" s="120"/>
    </row>
    <row r="409" spans="8:11" x14ac:dyDescent="0.25">
      <c r="H409" s="131"/>
      <c r="J409" s="120"/>
      <c r="K409" s="120"/>
    </row>
    <row r="410" spans="8:11" x14ac:dyDescent="0.25">
      <c r="H410" s="131"/>
      <c r="J410" s="120"/>
      <c r="K410" s="120"/>
    </row>
    <row r="411" spans="8:11" x14ac:dyDescent="0.25">
      <c r="H411" s="131"/>
      <c r="J411" s="120"/>
      <c r="K411" s="120"/>
    </row>
    <row r="412" spans="8:11" x14ac:dyDescent="0.25">
      <c r="H412" s="131"/>
      <c r="J412" s="120"/>
      <c r="K412" s="120"/>
    </row>
    <row r="413" spans="8:11" x14ac:dyDescent="0.25">
      <c r="H413" s="131"/>
      <c r="J413" s="120"/>
      <c r="K413" s="120"/>
    </row>
    <row r="414" spans="8:11" x14ac:dyDescent="0.25">
      <c r="H414" s="131"/>
      <c r="J414" s="120"/>
      <c r="K414" s="120"/>
    </row>
    <row r="415" spans="8:11" x14ac:dyDescent="0.25">
      <c r="H415" s="131"/>
      <c r="J415" s="120"/>
      <c r="K415" s="120"/>
    </row>
    <row r="416" spans="8:11" x14ac:dyDescent="0.25">
      <c r="H416" s="131"/>
      <c r="J416" s="120"/>
      <c r="K416" s="120"/>
    </row>
    <row r="417" spans="8:11" x14ac:dyDescent="0.25">
      <c r="H417" s="131"/>
      <c r="J417" s="120"/>
      <c r="K417" s="120"/>
    </row>
    <row r="418" spans="8:11" x14ac:dyDescent="0.25">
      <c r="H418" s="131"/>
      <c r="J418" s="120"/>
      <c r="K418" s="120"/>
    </row>
    <row r="419" spans="8:11" x14ac:dyDescent="0.25">
      <c r="H419" s="131"/>
      <c r="J419" s="120"/>
      <c r="K419" s="120"/>
    </row>
    <row r="420" spans="8:11" x14ac:dyDescent="0.25">
      <c r="H420" s="131"/>
      <c r="J420" s="120"/>
      <c r="K420" s="120"/>
    </row>
    <row r="421" spans="8:11" x14ac:dyDescent="0.25">
      <c r="H421" s="131"/>
      <c r="J421" s="120"/>
      <c r="K421" s="120"/>
    </row>
    <row r="422" spans="8:11" x14ac:dyDescent="0.25">
      <c r="H422" s="131"/>
      <c r="J422" s="120"/>
      <c r="K422" s="120"/>
    </row>
    <row r="423" spans="8:11" x14ac:dyDescent="0.25">
      <c r="H423" s="131"/>
      <c r="J423" s="120"/>
      <c r="K423" s="120"/>
    </row>
    <row r="424" spans="8:11" x14ac:dyDescent="0.25">
      <c r="H424" s="131"/>
      <c r="J424" s="120"/>
      <c r="K424" s="120"/>
    </row>
    <row r="425" spans="8:11" x14ac:dyDescent="0.25">
      <c r="H425" s="131"/>
      <c r="J425" s="120"/>
      <c r="K425" s="120"/>
    </row>
    <row r="426" spans="8:11" x14ac:dyDescent="0.25">
      <c r="H426" s="131"/>
      <c r="J426" s="120"/>
      <c r="K426" s="120"/>
    </row>
    <row r="427" spans="8:11" x14ac:dyDescent="0.25">
      <c r="H427" s="131"/>
      <c r="J427" s="120"/>
      <c r="K427" s="120"/>
    </row>
    <row r="428" spans="8:11" x14ac:dyDescent="0.25">
      <c r="H428" s="131"/>
      <c r="J428" s="120"/>
      <c r="K428" s="120"/>
    </row>
    <row r="429" spans="8:11" x14ac:dyDescent="0.25">
      <c r="H429" s="131"/>
      <c r="J429" s="120"/>
      <c r="K429" s="120"/>
    </row>
    <row r="430" spans="8:11" x14ac:dyDescent="0.25">
      <c r="H430" s="131"/>
      <c r="J430" s="120"/>
      <c r="K430" s="120"/>
    </row>
    <row r="431" spans="8:11" x14ac:dyDescent="0.25">
      <c r="H431" s="131"/>
      <c r="J431" s="120"/>
      <c r="K431" s="120"/>
    </row>
    <row r="432" spans="8:11" x14ac:dyDescent="0.25">
      <c r="H432" s="131"/>
      <c r="J432" s="120"/>
      <c r="K432" s="120"/>
    </row>
    <row r="433" spans="8:11" x14ac:dyDescent="0.25">
      <c r="H433" s="131"/>
      <c r="J433" s="120"/>
      <c r="K433" s="120"/>
    </row>
    <row r="434" spans="8:11" x14ac:dyDescent="0.25">
      <c r="H434" s="131"/>
      <c r="J434" s="120"/>
      <c r="K434" s="120"/>
    </row>
    <row r="435" spans="8:11" x14ac:dyDescent="0.25">
      <c r="H435" s="131"/>
      <c r="J435" s="120"/>
      <c r="K435" s="120"/>
    </row>
    <row r="436" spans="8:11" x14ac:dyDescent="0.25">
      <c r="H436" s="131"/>
      <c r="J436" s="120"/>
      <c r="K436" s="120"/>
    </row>
    <row r="437" spans="8:11" x14ac:dyDescent="0.25">
      <c r="H437" s="131"/>
      <c r="J437" s="120"/>
      <c r="K437" s="120"/>
    </row>
    <row r="438" spans="8:11" x14ac:dyDescent="0.25">
      <c r="H438" s="131"/>
      <c r="J438" s="120"/>
      <c r="K438" s="120"/>
    </row>
    <row r="439" spans="8:11" x14ac:dyDescent="0.25">
      <c r="H439" s="131"/>
      <c r="J439" s="120"/>
      <c r="K439" s="120"/>
    </row>
    <row r="440" spans="8:11" x14ac:dyDescent="0.25">
      <c r="H440" s="131"/>
      <c r="J440" s="120"/>
      <c r="K440" s="120"/>
    </row>
    <row r="441" spans="8:11" x14ac:dyDescent="0.25">
      <c r="H441" s="131"/>
      <c r="J441" s="120"/>
      <c r="K441" s="120"/>
    </row>
    <row r="442" spans="8:11" x14ac:dyDescent="0.25">
      <c r="H442" s="131"/>
      <c r="J442" s="120"/>
      <c r="K442" s="120"/>
    </row>
    <row r="443" spans="8:11" x14ac:dyDescent="0.25">
      <c r="H443" s="131"/>
      <c r="J443" s="120"/>
      <c r="K443" s="120"/>
    </row>
    <row r="444" spans="8:11" x14ac:dyDescent="0.25">
      <c r="H444" s="131"/>
      <c r="J444" s="120"/>
      <c r="K444" s="120"/>
    </row>
    <row r="445" spans="8:11" x14ac:dyDescent="0.25">
      <c r="H445" s="131"/>
      <c r="J445" s="120"/>
      <c r="K445" s="120"/>
    </row>
    <row r="446" spans="8:11" x14ac:dyDescent="0.25">
      <c r="H446" s="131"/>
      <c r="J446" s="120"/>
      <c r="K446" s="120"/>
    </row>
    <row r="447" spans="8:11" x14ac:dyDescent="0.25">
      <c r="H447" s="131"/>
      <c r="J447" s="120"/>
      <c r="K447" s="120"/>
    </row>
    <row r="448" spans="8:11" x14ac:dyDescent="0.25">
      <c r="H448" s="131"/>
      <c r="J448" s="120"/>
      <c r="K448" s="120"/>
    </row>
    <row r="449" spans="8:11" x14ac:dyDescent="0.25">
      <c r="H449" s="131"/>
      <c r="J449" s="120"/>
      <c r="K449" s="120"/>
    </row>
    <row r="450" spans="8:11" x14ac:dyDescent="0.25">
      <c r="H450" s="131"/>
      <c r="J450" s="120"/>
      <c r="K450" s="120"/>
    </row>
    <row r="451" spans="8:11" x14ac:dyDescent="0.25">
      <c r="H451" s="131"/>
      <c r="J451" s="120"/>
      <c r="K451" s="120"/>
    </row>
    <row r="452" spans="8:11" x14ac:dyDescent="0.25">
      <c r="H452" s="131"/>
      <c r="J452" s="120"/>
      <c r="K452" s="120"/>
    </row>
    <row r="453" spans="8:11" x14ac:dyDescent="0.25">
      <c r="H453" s="131"/>
      <c r="J453" s="120"/>
      <c r="K453" s="120"/>
    </row>
    <row r="454" spans="8:11" x14ac:dyDescent="0.25">
      <c r="H454" s="131"/>
      <c r="J454" s="120"/>
      <c r="K454" s="120"/>
    </row>
    <row r="455" spans="8:11" x14ac:dyDescent="0.25">
      <c r="H455" s="131"/>
      <c r="J455" s="120"/>
      <c r="K455" s="120"/>
    </row>
    <row r="456" spans="8:11" x14ac:dyDescent="0.25">
      <c r="H456" s="131"/>
      <c r="J456" s="120"/>
      <c r="K456" s="120"/>
    </row>
    <row r="457" spans="8:11" x14ac:dyDescent="0.25">
      <c r="H457" s="131"/>
      <c r="J457" s="120"/>
      <c r="K457" s="120"/>
    </row>
    <row r="458" spans="8:11" x14ac:dyDescent="0.25">
      <c r="H458" s="131"/>
      <c r="J458" s="120"/>
      <c r="K458" s="120"/>
    </row>
    <row r="459" spans="8:11" x14ac:dyDescent="0.25">
      <c r="H459" s="131"/>
      <c r="J459" s="120"/>
      <c r="K459" s="120"/>
    </row>
    <row r="460" spans="8:11" x14ac:dyDescent="0.25">
      <c r="H460" s="131"/>
      <c r="J460" s="120"/>
      <c r="K460" s="120"/>
    </row>
    <row r="461" spans="8:11" x14ac:dyDescent="0.25">
      <c r="H461" s="131"/>
      <c r="J461" s="120"/>
      <c r="K461" s="120"/>
    </row>
    <row r="462" spans="8:11" x14ac:dyDescent="0.25">
      <c r="H462" s="131"/>
      <c r="J462" s="120"/>
      <c r="K462" s="120"/>
    </row>
    <row r="463" spans="8:11" x14ac:dyDescent="0.25">
      <c r="H463" s="131"/>
      <c r="J463" s="120"/>
      <c r="K463" s="120"/>
    </row>
    <row r="464" spans="8:11" x14ac:dyDescent="0.25">
      <c r="H464" s="131"/>
      <c r="J464" s="120"/>
      <c r="K464" s="120"/>
    </row>
    <row r="465" spans="8:11" x14ac:dyDescent="0.25">
      <c r="H465" s="131"/>
      <c r="J465" s="120"/>
      <c r="K465" s="120"/>
    </row>
    <row r="466" spans="8:11" x14ac:dyDescent="0.25">
      <c r="H466" s="131"/>
      <c r="J466" s="120"/>
      <c r="K466" s="120"/>
    </row>
    <row r="467" spans="8:11" x14ac:dyDescent="0.25">
      <c r="H467" s="131"/>
      <c r="J467" s="120"/>
      <c r="K467" s="120"/>
    </row>
    <row r="468" spans="8:11" x14ac:dyDescent="0.25">
      <c r="H468" s="131"/>
      <c r="J468" s="120"/>
      <c r="K468" s="120"/>
    </row>
    <row r="469" spans="8:11" x14ac:dyDescent="0.25">
      <c r="H469" s="131"/>
      <c r="J469" s="120"/>
      <c r="K469" s="120"/>
    </row>
    <row r="470" spans="8:11" x14ac:dyDescent="0.25">
      <c r="H470" s="131"/>
      <c r="J470" s="120"/>
      <c r="K470" s="120"/>
    </row>
    <row r="471" spans="8:11" x14ac:dyDescent="0.25">
      <c r="H471" s="131"/>
      <c r="J471" s="120"/>
      <c r="K471" s="120"/>
    </row>
    <row r="472" spans="8:11" x14ac:dyDescent="0.25">
      <c r="H472" s="131"/>
      <c r="J472" s="120"/>
      <c r="K472" s="120"/>
    </row>
    <row r="473" spans="8:11" x14ac:dyDescent="0.25">
      <c r="H473" s="131"/>
      <c r="J473" s="120"/>
      <c r="K473" s="120"/>
    </row>
    <row r="474" spans="8:11" x14ac:dyDescent="0.25">
      <c r="H474" s="131"/>
      <c r="J474" s="120"/>
      <c r="K474" s="120"/>
    </row>
    <row r="475" spans="8:11" x14ac:dyDescent="0.25">
      <c r="H475" s="131"/>
      <c r="J475" s="120"/>
      <c r="K475" s="120"/>
    </row>
    <row r="476" spans="8:11" x14ac:dyDescent="0.25">
      <c r="H476" s="131"/>
      <c r="J476" s="120"/>
      <c r="K476" s="120"/>
    </row>
    <row r="477" spans="8:11" x14ac:dyDescent="0.25">
      <c r="H477" s="131"/>
      <c r="J477" s="120"/>
      <c r="K477" s="120"/>
    </row>
    <row r="478" spans="8:11" x14ac:dyDescent="0.25">
      <c r="H478" s="131"/>
      <c r="J478" s="120"/>
      <c r="K478" s="120"/>
    </row>
    <row r="479" spans="8:11" x14ac:dyDescent="0.25">
      <c r="H479" s="131"/>
      <c r="J479" s="120"/>
      <c r="K479" s="120"/>
    </row>
    <row r="480" spans="8:11" x14ac:dyDescent="0.25">
      <c r="H480" s="131"/>
      <c r="J480" s="120"/>
      <c r="K480" s="120"/>
    </row>
    <row r="481" spans="8:11" x14ac:dyDescent="0.25">
      <c r="H481" s="131"/>
      <c r="J481" s="120"/>
      <c r="K481" s="120"/>
    </row>
    <row r="482" spans="8:11" x14ac:dyDescent="0.25">
      <c r="H482" s="131"/>
      <c r="J482" s="120"/>
      <c r="K482" s="120"/>
    </row>
    <row r="483" spans="8:11" x14ac:dyDescent="0.25">
      <c r="H483" s="131"/>
      <c r="J483" s="120"/>
      <c r="K483" s="120"/>
    </row>
    <row r="484" spans="8:11" x14ac:dyDescent="0.25">
      <c r="H484" s="131"/>
      <c r="J484" s="120"/>
      <c r="K484" s="120"/>
    </row>
    <row r="485" spans="8:11" x14ac:dyDescent="0.25">
      <c r="H485" s="131"/>
      <c r="J485" s="120"/>
      <c r="K485" s="120"/>
    </row>
    <row r="486" spans="8:11" x14ac:dyDescent="0.25">
      <c r="H486" s="131"/>
      <c r="J486" s="120"/>
      <c r="K486" s="120"/>
    </row>
    <row r="487" spans="8:11" x14ac:dyDescent="0.25">
      <c r="H487" s="131"/>
      <c r="J487" s="120"/>
      <c r="K487" s="120"/>
    </row>
    <row r="488" spans="8:11" x14ac:dyDescent="0.25">
      <c r="H488" s="131"/>
      <c r="J488" s="120"/>
      <c r="K488" s="120"/>
    </row>
    <row r="489" spans="8:11" x14ac:dyDescent="0.25">
      <c r="H489" s="131"/>
      <c r="J489" s="120"/>
      <c r="K489" s="120"/>
    </row>
    <row r="490" spans="8:11" x14ac:dyDescent="0.25">
      <c r="H490" s="131"/>
      <c r="J490" s="120"/>
      <c r="K490" s="120"/>
    </row>
    <row r="491" spans="8:11" x14ac:dyDescent="0.25">
      <c r="H491" s="131"/>
      <c r="J491" s="120"/>
      <c r="K491" s="120"/>
    </row>
    <row r="492" spans="8:11" x14ac:dyDescent="0.25">
      <c r="H492" s="131"/>
      <c r="J492" s="120"/>
      <c r="K492" s="120"/>
    </row>
    <row r="493" spans="8:11" x14ac:dyDescent="0.25">
      <c r="H493" s="131"/>
      <c r="J493" s="120"/>
      <c r="K493" s="120"/>
    </row>
    <row r="494" spans="8:11" x14ac:dyDescent="0.25">
      <c r="H494" s="131"/>
      <c r="J494" s="120"/>
      <c r="K494" s="120"/>
    </row>
    <row r="495" spans="8:11" x14ac:dyDescent="0.25">
      <c r="H495" s="131"/>
      <c r="J495" s="120"/>
      <c r="K495" s="120"/>
    </row>
    <row r="496" spans="8:11" x14ac:dyDescent="0.25">
      <c r="H496" s="131"/>
      <c r="J496" s="120"/>
      <c r="K496" s="120"/>
    </row>
    <row r="497" spans="8:11" x14ac:dyDescent="0.25">
      <c r="H497" s="131"/>
      <c r="J497" s="120"/>
      <c r="K497" s="120"/>
    </row>
    <row r="498" spans="8:11" x14ac:dyDescent="0.25">
      <c r="H498" s="131"/>
      <c r="J498" s="120"/>
      <c r="K498" s="120"/>
    </row>
    <row r="499" spans="8:11" x14ac:dyDescent="0.25">
      <c r="H499" s="131"/>
      <c r="J499" s="120"/>
      <c r="K499" s="120"/>
    </row>
    <row r="500" spans="8:11" x14ac:dyDescent="0.25">
      <c r="H500" s="131"/>
      <c r="J500" s="120"/>
      <c r="K500" s="120"/>
    </row>
    <row r="501" spans="8:11" x14ac:dyDescent="0.25">
      <c r="H501" s="131"/>
      <c r="J501" s="120"/>
      <c r="K501" s="120"/>
    </row>
    <row r="502" spans="8:11" x14ac:dyDescent="0.25">
      <c r="H502" s="131"/>
      <c r="J502" s="120"/>
      <c r="K502" s="120"/>
    </row>
    <row r="503" spans="8:11" x14ac:dyDescent="0.25">
      <c r="H503" s="131"/>
      <c r="J503" s="120"/>
      <c r="K503" s="120"/>
    </row>
    <row r="504" spans="8:11" x14ac:dyDescent="0.25">
      <c r="H504" s="131"/>
      <c r="J504" s="120"/>
      <c r="K504" s="120"/>
    </row>
    <row r="505" spans="8:11" x14ac:dyDescent="0.25">
      <c r="H505" s="131"/>
      <c r="J505" s="120"/>
      <c r="K505" s="120"/>
    </row>
    <row r="506" spans="8:11" x14ac:dyDescent="0.25">
      <c r="H506" s="131"/>
      <c r="J506" s="120"/>
      <c r="K506" s="120"/>
    </row>
    <row r="507" spans="8:11" x14ac:dyDescent="0.25">
      <c r="H507" s="131"/>
      <c r="J507" s="120"/>
      <c r="K507" s="120"/>
    </row>
    <row r="508" spans="8:11" x14ac:dyDescent="0.25">
      <c r="H508" s="131"/>
      <c r="J508" s="120"/>
      <c r="K508" s="120"/>
    </row>
    <row r="509" spans="8:11" x14ac:dyDescent="0.25">
      <c r="H509" s="131"/>
      <c r="J509" s="120"/>
      <c r="K509" s="120"/>
    </row>
    <row r="510" spans="8:11" x14ac:dyDescent="0.25">
      <c r="H510" s="131"/>
      <c r="J510" s="120"/>
      <c r="K510" s="120"/>
    </row>
    <row r="511" spans="8:11" x14ac:dyDescent="0.25">
      <c r="H511" s="131"/>
      <c r="J511" s="120"/>
      <c r="K511" s="120"/>
    </row>
    <row r="512" spans="8:11" x14ac:dyDescent="0.25">
      <c r="H512" s="131"/>
      <c r="J512" s="120"/>
      <c r="K512" s="120"/>
    </row>
    <row r="513" spans="8:11" x14ac:dyDescent="0.25">
      <c r="H513" s="131"/>
      <c r="J513" s="120"/>
      <c r="K513" s="120"/>
    </row>
    <row r="514" spans="8:11" x14ac:dyDescent="0.25">
      <c r="H514" s="131"/>
      <c r="J514" s="120"/>
      <c r="K514" s="120"/>
    </row>
    <row r="515" spans="8:11" x14ac:dyDescent="0.25">
      <c r="H515" s="131"/>
      <c r="J515" s="120"/>
      <c r="K515" s="120"/>
    </row>
    <row r="516" spans="8:11" x14ac:dyDescent="0.25">
      <c r="H516" s="131"/>
      <c r="J516" s="120"/>
      <c r="K516" s="120"/>
    </row>
    <row r="517" spans="8:11" x14ac:dyDescent="0.25">
      <c r="H517" s="131"/>
      <c r="J517" s="120"/>
      <c r="K517" s="120"/>
    </row>
    <row r="518" spans="8:11" x14ac:dyDescent="0.25">
      <c r="H518" s="131"/>
      <c r="J518" s="120"/>
      <c r="K518" s="120"/>
    </row>
    <row r="519" spans="8:11" x14ac:dyDescent="0.25">
      <c r="H519" s="131"/>
      <c r="J519" s="120"/>
      <c r="K519" s="120"/>
    </row>
    <row r="520" spans="8:11" x14ac:dyDescent="0.25">
      <c r="H520" s="131"/>
      <c r="J520" s="120"/>
      <c r="K520" s="120"/>
    </row>
    <row r="521" spans="8:11" x14ac:dyDescent="0.25">
      <c r="H521" s="131"/>
      <c r="J521" s="120"/>
      <c r="K521" s="120"/>
    </row>
    <row r="522" spans="8:11" x14ac:dyDescent="0.25">
      <c r="H522" s="131"/>
      <c r="J522" s="120"/>
      <c r="K522" s="120"/>
    </row>
    <row r="523" spans="8:11" x14ac:dyDescent="0.25">
      <c r="H523" s="131"/>
      <c r="J523" s="120"/>
      <c r="K523" s="120"/>
    </row>
    <row r="524" spans="8:11" x14ac:dyDescent="0.25">
      <c r="H524" s="131"/>
      <c r="J524" s="120"/>
      <c r="K524" s="120"/>
    </row>
    <row r="525" spans="8:11" x14ac:dyDescent="0.25">
      <c r="H525" s="131"/>
      <c r="J525" s="120"/>
      <c r="K525" s="120"/>
    </row>
    <row r="526" spans="8:11" x14ac:dyDescent="0.25">
      <c r="H526" s="131"/>
      <c r="J526" s="120"/>
      <c r="K526" s="120"/>
    </row>
    <row r="527" spans="8:11" x14ac:dyDescent="0.25">
      <c r="H527" s="131"/>
      <c r="J527" s="120"/>
      <c r="K527" s="120"/>
    </row>
    <row r="528" spans="8:11" x14ac:dyDescent="0.25">
      <c r="H528" s="131"/>
      <c r="J528" s="120"/>
      <c r="K528" s="120"/>
    </row>
    <row r="529" spans="8:11" x14ac:dyDescent="0.25">
      <c r="H529" s="131"/>
      <c r="J529" s="120"/>
      <c r="K529" s="120"/>
    </row>
    <row r="530" spans="8:11" x14ac:dyDescent="0.25">
      <c r="H530" s="131"/>
      <c r="J530" s="120"/>
      <c r="K530" s="120"/>
    </row>
    <row r="531" spans="8:11" x14ac:dyDescent="0.25">
      <c r="H531" s="131"/>
      <c r="J531" s="120"/>
      <c r="K531" s="120"/>
    </row>
    <row r="532" spans="8:11" x14ac:dyDescent="0.25">
      <c r="H532" s="131"/>
      <c r="J532" s="120"/>
      <c r="K532" s="120"/>
    </row>
    <row r="533" spans="8:11" x14ac:dyDescent="0.25">
      <c r="H533" s="131"/>
      <c r="J533" s="120"/>
      <c r="K533" s="120"/>
    </row>
    <row r="534" spans="8:11" x14ac:dyDescent="0.25">
      <c r="H534" s="131"/>
      <c r="J534" s="120"/>
      <c r="K534" s="120"/>
    </row>
    <row r="535" spans="8:11" x14ac:dyDescent="0.25">
      <c r="H535" s="131"/>
      <c r="J535" s="120"/>
      <c r="K535" s="120"/>
    </row>
    <row r="536" spans="8:11" x14ac:dyDescent="0.25">
      <c r="H536" s="131"/>
      <c r="J536" s="120"/>
      <c r="K536" s="120"/>
    </row>
    <row r="537" spans="8:11" x14ac:dyDescent="0.25">
      <c r="H537" s="131"/>
      <c r="J537" s="120"/>
      <c r="K537" s="120"/>
    </row>
    <row r="538" spans="8:11" x14ac:dyDescent="0.25">
      <c r="H538" s="131"/>
      <c r="J538" s="120"/>
      <c r="K538" s="120"/>
    </row>
    <row r="539" spans="8:11" x14ac:dyDescent="0.25">
      <c r="H539" s="131"/>
      <c r="J539" s="120"/>
      <c r="K539" s="120"/>
    </row>
    <row r="540" spans="8:11" x14ac:dyDescent="0.25">
      <c r="H540" s="131"/>
      <c r="J540" s="120"/>
      <c r="K540" s="120"/>
    </row>
    <row r="541" spans="8:11" x14ac:dyDescent="0.25">
      <c r="H541" s="131"/>
      <c r="J541" s="120"/>
      <c r="K541" s="120"/>
    </row>
    <row r="542" spans="8:11" x14ac:dyDescent="0.25">
      <c r="H542" s="131"/>
      <c r="J542" s="120"/>
      <c r="K542" s="120"/>
    </row>
    <row r="543" spans="8:11" x14ac:dyDescent="0.25">
      <c r="H543" s="131"/>
      <c r="J543" s="120"/>
      <c r="K543" s="120"/>
    </row>
    <row r="544" spans="8:11" x14ac:dyDescent="0.25">
      <c r="H544" s="131"/>
      <c r="J544" s="120"/>
      <c r="K544" s="120"/>
    </row>
    <row r="545" spans="8:11" x14ac:dyDescent="0.25">
      <c r="H545" s="131"/>
      <c r="J545" s="120"/>
      <c r="K545" s="120"/>
    </row>
    <row r="546" spans="8:11" x14ac:dyDescent="0.25">
      <c r="H546" s="131"/>
      <c r="J546" s="120"/>
      <c r="K546" s="120"/>
    </row>
    <row r="547" spans="8:11" x14ac:dyDescent="0.25">
      <c r="H547" s="131"/>
      <c r="J547" s="120"/>
      <c r="K547" s="120"/>
    </row>
    <row r="548" spans="8:11" x14ac:dyDescent="0.25">
      <c r="H548" s="131"/>
      <c r="J548" s="120"/>
      <c r="K548" s="120"/>
    </row>
    <row r="549" spans="8:11" x14ac:dyDescent="0.25">
      <c r="H549" s="131"/>
      <c r="J549" s="120"/>
      <c r="K549" s="120"/>
    </row>
    <row r="550" spans="8:11" x14ac:dyDescent="0.25">
      <c r="H550" s="131"/>
      <c r="J550" s="120"/>
      <c r="K550" s="120"/>
    </row>
    <row r="551" spans="8:11" x14ac:dyDescent="0.25">
      <c r="H551" s="131"/>
      <c r="J551" s="120"/>
      <c r="K551" s="120"/>
    </row>
    <row r="552" spans="8:11" x14ac:dyDescent="0.25">
      <c r="H552" s="131"/>
      <c r="J552" s="120"/>
      <c r="K552" s="120"/>
    </row>
    <row r="553" spans="8:11" x14ac:dyDescent="0.25">
      <c r="H553" s="131"/>
      <c r="J553" s="120"/>
      <c r="K553" s="120"/>
    </row>
    <row r="554" spans="8:11" x14ac:dyDescent="0.25">
      <c r="H554" s="131"/>
      <c r="J554" s="120"/>
      <c r="K554" s="120"/>
    </row>
    <row r="555" spans="8:11" x14ac:dyDescent="0.25">
      <c r="H555" s="131"/>
      <c r="J555" s="120"/>
      <c r="K555" s="120"/>
    </row>
    <row r="556" spans="8:11" x14ac:dyDescent="0.25">
      <c r="H556" s="131"/>
      <c r="J556" s="120"/>
      <c r="K556" s="120"/>
    </row>
    <row r="557" spans="8:11" x14ac:dyDescent="0.25">
      <c r="H557" s="131"/>
      <c r="J557" s="120"/>
      <c r="K557" s="120"/>
    </row>
    <row r="558" spans="8:11" x14ac:dyDescent="0.25">
      <c r="H558" s="131"/>
      <c r="J558" s="120"/>
      <c r="K558" s="120"/>
    </row>
    <row r="559" spans="8:11" x14ac:dyDescent="0.25">
      <c r="H559" s="131"/>
      <c r="J559" s="120"/>
      <c r="K559" s="120"/>
    </row>
    <row r="560" spans="8:11" x14ac:dyDescent="0.25">
      <c r="H560" s="131"/>
      <c r="J560" s="120"/>
      <c r="K560" s="120"/>
    </row>
    <row r="561" spans="8:11" x14ac:dyDescent="0.25">
      <c r="H561" s="131"/>
      <c r="J561" s="120"/>
      <c r="K561" s="120"/>
    </row>
    <row r="562" spans="8:11" x14ac:dyDescent="0.25">
      <c r="H562" s="131"/>
      <c r="J562" s="120"/>
      <c r="K562" s="120"/>
    </row>
    <row r="563" spans="8:11" x14ac:dyDescent="0.25">
      <c r="H563" s="131"/>
      <c r="J563" s="120"/>
      <c r="K563" s="120"/>
    </row>
    <row r="564" spans="8:11" x14ac:dyDescent="0.25">
      <c r="H564" s="131"/>
      <c r="J564" s="120"/>
      <c r="K564" s="120"/>
    </row>
    <row r="565" spans="8:11" x14ac:dyDescent="0.25">
      <c r="H565" s="131"/>
      <c r="J565" s="120"/>
      <c r="K565" s="120"/>
    </row>
    <row r="566" spans="8:11" x14ac:dyDescent="0.25">
      <c r="H566" s="131"/>
      <c r="J566" s="120"/>
      <c r="K566" s="120"/>
    </row>
    <row r="567" spans="8:11" x14ac:dyDescent="0.25">
      <c r="H567" s="131"/>
      <c r="J567" s="120"/>
      <c r="K567" s="120"/>
    </row>
    <row r="568" spans="8:11" x14ac:dyDescent="0.25">
      <c r="H568" s="131"/>
      <c r="J568" s="120"/>
      <c r="K568" s="120"/>
    </row>
    <row r="569" spans="8:11" x14ac:dyDescent="0.25">
      <c r="H569" s="131"/>
      <c r="J569" s="120"/>
      <c r="K569" s="120"/>
    </row>
    <row r="570" spans="8:11" x14ac:dyDescent="0.25">
      <c r="H570" s="131"/>
      <c r="J570" s="120"/>
      <c r="K570" s="120"/>
    </row>
    <row r="571" spans="8:11" x14ac:dyDescent="0.25">
      <c r="H571" s="131"/>
      <c r="J571" s="120"/>
      <c r="K571" s="120"/>
    </row>
    <row r="572" spans="8:11" x14ac:dyDescent="0.25">
      <c r="H572" s="131"/>
      <c r="J572" s="120"/>
      <c r="K572" s="120"/>
    </row>
    <row r="573" spans="8:11" x14ac:dyDescent="0.25">
      <c r="H573" s="131"/>
      <c r="J573" s="120"/>
      <c r="K573" s="120"/>
    </row>
    <row r="574" spans="8:11" x14ac:dyDescent="0.25">
      <c r="H574" s="131"/>
      <c r="J574" s="120"/>
      <c r="K574" s="120"/>
    </row>
    <row r="575" spans="8:11" x14ac:dyDescent="0.25">
      <c r="H575" s="131"/>
      <c r="J575" s="120"/>
      <c r="K575" s="120"/>
    </row>
    <row r="576" spans="8:11" x14ac:dyDescent="0.25">
      <c r="H576" s="131"/>
      <c r="J576" s="120"/>
      <c r="K576" s="120"/>
    </row>
    <row r="577" spans="8:11" x14ac:dyDescent="0.25">
      <c r="H577" s="131"/>
      <c r="J577" s="120"/>
      <c r="K577" s="120"/>
    </row>
    <row r="578" spans="8:11" x14ac:dyDescent="0.25">
      <c r="H578" s="131"/>
      <c r="J578" s="120"/>
      <c r="K578" s="120"/>
    </row>
    <row r="579" spans="8:11" x14ac:dyDescent="0.25">
      <c r="H579" s="131"/>
      <c r="J579" s="120"/>
      <c r="K579" s="120"/>
    </row>
    <row r="580" spans="8:11" x14ac:dyDescent="0.25">
      <c r="H580" s="131"/>
      <c r="J580" s="120"/>
      <c r="K580" s="120"/>
    </row>
    <row r="581" spans="8:11" x14ac:dyDescent="0.25">
      <c r="H581" s="131"/>
      <c r="J581" s="120"/>
      <c r="K581" s="120"/>
    </row>
    <row r="582" spans="8:11" x14ac:dyDescent="0.25">
      <c r="H582" s="131"/>
      <c r="J582" s="120"/>
      <c r="K582" s="120"/>
    </row>
    <row r="583" spans="8:11" x14ac:dyDescent="0.25">
      <c r="H583" s="131"/>
      <c r="J583" s="120"/>
      <c r="K583" s="120"/>
    </row>
    <row r="584" spans="8:11" x14ac:dyDescent="0.25">
      <c r="H584" s="131"/>
      <c r="J584" s="120"/>
      <c r="K584" s="120"/>
    </row>
    <row r="585" spans="8:11" x14ac:dyDescent="0.25">
      <c r="H585" s="131"/>
      <c r="J585" s="120"/>
      <c r="K585" s="120"/>
    </row>
    <row r="586" spans="8:11" x14ac:dyDescent="0.25">
      <c r="H586" s="131"/>
      <c r="J586" s="120"/>
      <c r="K586" s="120"/>
    </row>
    <row r="587" spans="8:11" x14ac:dyDescent="0.25">
      <c r="H587" s="131"/>
      <c r="J587" s="120"/>
      <c r="K587" s="120"/>
    </row>
    <row r="588" spans="8:11" x14ac:dyDescent="0.25">
      <c r="H588" s="131"/>
      <c r="J588" s="120"/>
      <c r="K588" s="120"/>
    </row>
    <row r="589" spans="8:11" x14ac:dyDescent="0.25">
      <c r="H589" s="131"/>
      <c r="J589" s="120"/>
      <c r="K589" s="120"/>
    </row>
    <row r="590" spans="8:11" x14ac:dyDescent="0.25">
      <c r="H590" s="131"/>
      <c r="J590" s="120"/>
      <c r="K590" s="120"/>
    </row>
    <row r="591" spans="8:11" x14ac:dyDescent="0.25">
      <c r="H591" s="131"/>
      <c r="J591" s="120"/>
      <c r="K591" s="120"/>
    </row>
    <row r="592" spans="8:11" x14ac:dyDescent="0.25">
      <c r="H592" s="131"/>
      <c r="J592" s="120"/>
      <c r="K592" s="120"/>
    </row>
    <row r="593" spans="8:11" x14ac:dyDescent="0.25">
      <c r="H593" s="131"/>
      <c r="J593" s="120"/>
      <c r="K593" s="120"/>
    </row>
    <row r="594" spans="8:11" x14ac:dyDescent="0.25">
      <c r="H594" s="131"/>
      <c r="J594" s="120"/>
      <c r="K594" s="120"/>
    </row>
    <row r="595" spans="8:11" x14ac:dyDescent="0.25">
      <c r="H595" s="131"/>
      <c r="J595" s="120"/>
      <c r="K595" s="120"/>
    </row>
    <row r="596" spans="8:11" x14ac:dyDescent="0.25">
      <c r="H596" s="131"/>
      <c r="J596" s="120"/>
      <c r="K596" s="120"/>
    </row>
    <row r="597" spans="8:11" x14ac:dyDescent="0.25">
      <c r="H597" s="131"/>
      <c r="J597" s="120"/>
      <c r="K597" s="120"/>
    </row>
    <row r="598" spans="8:11" x14ac:dyDescent="0.25">
      <c r="H598" s="131"/>
      <c r="J598" s="120"/>
      <c r="K598" s="120"/>
    </row>
    <row r="599" spans="8:11" x14ac:dyDescent="0.25">
      <c r="H599" s="131"/>
      <c r="J599" s="120"/>
      <c r="K599" s="120"/>
    </row>
    <row r="600" spans="8:11" x14ac:dyDescent="0.25">
      <c r="H600" s="131"/>
      <c r="J600" s="120"/>
      <c r="K600" s="120"/>
    </row>
    <row r="601" spans="8:11" x14ac:dyDescent="0.25">
      <c r="H601" s="131"/>
      <c r="J601" s="120"/>
      <c r="K601" s="120"/>
    </row>
    <row r="602" spans="8:11" x14ac:dyDescent="0.25">
      <c r="H602" s="131"/>
      <c r="J602" s="120"/>
      <c r="K602" s="120"/>
    </row>
    <row r="603" spans="8:11" x14ac:dyDescent="0.25">
      <c r="H603" s="131"/>
      <c r="J603" s="120"/>
      <c r="K603" s="120"/>
    </row>
    <row r="604" spans="8:11" x14ac:dyDescent="0.25">
      <c r="H604" s="131"/>
      <c r="J604" s="120"/>
      <c r="K604" s="120"/>
    </row>
    <row r="605" spans="8:11" x14ac:dyDescent="0.25">
      <c r="H605" s="131"/>
      <c r="J605" s="120"/>
      <c r="K605" s="120"/>
    </row>
    <row r="606" spans="8:11" x14ac:dyDescent="0.25">
      <c r="H606" s="131"/>
      <c r="J606" s="120"/>
      <c r="K606" s="120"/>
    </row>
    <row r="607" spans="8:11" x14ac:dyDescent="0.25">
      <c r="H607" s="131"/>
      <c r="J607" s="120"/>
      <c r="K607" s="120"/>
    </row>
    <row r="608" spans="8:11" x14ac:dyDescent="0.25">
      <c r="H608" s="131"/>
      <c r="J608" s="120"/>
      <c r="K608" s="120"/>
    </row>
    <row r="609" spans="8:11" x14ac:dyDescent="0.25">
      <c r="H609" s="131"/>
      <c r="J609" s="120"/>
      <c r="K609" s="120"/>
    </row>
    <row r="610" spans="8:11" x14ac:dyDescent="0.25">
      <c r="H610" s="131"/>
      <c r="J610" s="120"/>
      <c r="K610" s="120"/>
    </row>
    <row r="611" spans="8:11" x14ac:dyDescent="0.25">
      <c r="H611" s="131"/>
      <c r="J611" s="120"/>
      <c r="K611" s="120"/>
    </row>
    <row r="612" spans="8:11" x14ac:dyDescent="0.25">
      <c r="H612" s="131"/>
      <c r="J612" s="120"/>
      <c r="K612" s="120"/>
    </row>
    <row r="613" spans="8:11" x14ac:dyDescent="0.25">
      <c r="H613" s="131"/>
      <c r="J613" s="120"/>
      <c r="K613" s="120"/>
    </row>
    <row r="614" spans="8:11" x14ac:dyDescent="0.25">
      <c r="H614" s="131"/>
      <c r="J614" s="120"/>
      <c r="K614" s="120"/>
    </row>
    <row r="615" spans="8:11" x14ac:dyDescent="0.25">
      <c r="H615" s="131"/>
      <c r="J615" s="120"/>
      <c r="K615" s="120"/>
    </row>
    <row r="616" spans="8:11" x14ac:dyDescent="0.25">
      <c r="H616" s="131"/>
      <c r="J616" s="120"/>
      <c r="K616" s="120"/>
    </row>
    <row r="617" spans="8:11" x14ac:dyDescent="0.25">
      <c r="H617" s="131"/>
      <c r="J617" s="120"/>
      <c r="K617" s="120"/>
    </row>
    <row r="618" spans="8:11" x14ac:dyDescent="0.25">
      <c r="H618" s="131"/>
      <c r="J618" s="120"/>
      <c r="K618" s="120"/>
    </row>
    <row r="619" spans="8:11" x14ac:dyDescent="0.25">
      <c r="H619" s="131"/>
      <c r="J619" s="120"/>
      <c r="K619" s="120"/>
    </row>
    <row r="620" spans="8:11" x14ac:dyDescent="0.25">
      <c r="H620" s="131"/>
      <c r="J620" s="120"/>
      <c r="K620" s="120"/>
    </row>
    <row r="621" spans="8:11" x14ac:dyDescent="0.25">
      <c r="H621" s="131"/>
      <c r="J621" s="120"/>
      <c r="K621" s="120"/>
    </row>
    <row r="622" spans="8:11" x14ac:dyDescent="0.25">
      <c r="H622" s="131"/>
      <c r="J622" s="120"/>
      <c r="K622" s="120"/>
    </row>
    <row r="623" spans="8:11" x14ac:dyDescent="0.25">
      <c r="H623" s="131"/>
      <c r="J623" s="120"/>
      <c r="K623" s="120"/>
    </row>
    <row r="624" spans="8:11" x14ac:dyDescent="0.25">
      <c r="H624" s="131"/>
      <c r="J624" s="120"/>
      <c r="K624" s="120"/>
    </row>
    <row r="625" spans="8:11" x14ac:dyDescent="0.25">
      <c r="H625" s="131"/>
      <c r="J625" s="120"/>
      <c r="K625" s="120"/>
    </row>
    <row r="626" spans="8:11" x14ac:dyDescent="0.25">
      <c r="H626" s="131"/>
      <c r="J626" s="120"/>
      <c r="K626" s="120"/>
    </row>
    <row r="627" spans="8:11" x14ac:dyDescent="0.25">
      <c r="H627" s="131"/>
      <c r="J627" s="120"/>
      <c r="K627" s="120"/>
    </row>
    <row r="628" spans="8:11" x14ac:dyDescent="0.25">
      <c r="H628" s="131"/>
      <c r="J628" s="120"/>
      <c r="K628" s="120"/>
    </row>
    <row r="629" spans="8:11" x14ac:dyDescent="0.25">
      <c r="H629" s="131"/>
      <c r="J629" s="120"/>
      <c r="K629" s="120"/>
    </row>
    <row r="630" spans="8:11" x14ac:dyDescent="0.25">
      <c r="H630" s="131"/>
      <c r="J630" s="120"/>
      <c r="K630" s="120"/>
    </row>
    <row r="631" spans="8:11" x14ac:dyDescent="0.25">
      <c r="H631" s="131"/>
      <c r="J631" s="120"/>
      <c r="K631" s="120"/>
    </row>
    <row r="632" spans="8:11" x14ac:dyDescent="0.25">
      <c r="H632" s="131"/>
      <c r="J632" s="120"/>
      <c r="K632" s="120"/>
    </row>
    <row r="633" spans="8:11" x14ac:dyDescent="0.25">
      <c r="H633" s="131"/>
      <c r="J633" s="120"/>
      <c r="K633" s="120"/>
    </row>
    <row r="634" spans="8:11" x14ac:dyDescent="0.25">
      <c r="H634" s="131"/>
      <c r="J634" s="120"/>
      <c r="K634" s="120"/>
    </row>
    <row r="635" spans="8:11" x14ac:dyDescent="0.25">
      <c r="H635" s="131"/>
      <c r="J635" s="120"/>
      <c r="K635" s="120"/>
    </row>
    <row r="636" spans="8:11" x14ac:dyDescent="0.25">
      <c r="H636" s="131"/>
      <c r="J636" s="120"/>
      <c r="K636" s="120"/>
    </row>
    <row r="637" spans="8:11" x14ac:dyDescent="0.25">
      <c r="H637" s="131"/>
      <c r="J637" s="120"/>
      <c r="K637" s="120"/>
    </row>
    <row r="638" spans="8:11" x14ac:dyDescent="0.25">
      <c r="H638" s="131"/>
      <c r="J638" s="120"/>
      <c r="K638" s="120"/>
    </row>
    <row r="639" spans="8:11" x14ac:dyDescent="0.25">
      <c r="H639" s="131"/>
      <c r="J639" s="120"/>
      <c r="K639" s="120"/>
    </row>
    <row r="640" spans="8:11" x14ac:dyDescent="0.25">
      <c r="H640" s="131"/>
      <c r="J640" s="120"/>
      <c r="K640" s="120"/>
    </row>
    <row r="641" spans="8:11" x14ac:dyDescent="0.25">
      <c r="H641" s="131"/>
      <c r="J641" s="120"/>
      <c r="K641" s="120"/>
    </row>
    <row r="642" spans="8:11" x14ac:dyDescent="0.25">
      <c r="H642" s="131"/>
      <c r="J642" s="120"/>
      <c r="K642" s="120"/>
    </row>
    <row r="643" spans="8:11" x14ac:dyDescent="0.25">
      <c r="H643" s="131"/>
      <c r="J643" s="120"/>
      <c r="K643" s="120"/>
    </row>
    <row r="644" spans="8:11" x14ac:dyDescent="0.25">
      <c r="H644" s="131"/>
      <c r="J644" s="120"/>
      <c r="K644" s="120"/>
    </row>
    <row r="645" spans="8:11" x14ac:dyDescent="0.25">
      <c r="H645" s="131"/>
      <c r="J645" s="120"/>
      <c r="K645" s="120"/>
    </row>
    <row r="646" spans="8:11" x14ac:dyDescent="0.25">
      <c r="H646" s="131"/>
      <c r="J646" s="120"/>
      <c r="K646" s="120"/>
    </row>
    <row r="647" spans="8:11" x14ac:dyDescent="0.25">
      <c r="H647" s="131"/>
      <c r="J647" s="120"/>
      <c r="K647" s="120"/>
    </row>
    <row r="648" spans="8:11" x14ac:dyDescent="0.25">
      <c r="H648" s="131"/>
      <c r="J648" s="120"/>
      <c r="K648" s="120"/>
    </row>
    <row r="649" spans="8:11" x14ac:dyDescent="0.25">
      <c r="H649" s="131"/>
      <c r="J649" s="120"/>
      <c r="K649" s="120"/>
    </row>
    <row r="650" spans="8:11" x14ac:dyDescent="0.25">
      <c r="H650" s="131"/>
      <c r="J650" s="120"/>
      <c r="K650" s="120"/>
    </row>
    <row r="651" spans="8:11" x14ac:dyDescent="0.25">
      <c r="H651" s="131"/>
      <c r="J651" s="120"/>
      <c r="K651" s="120"/>
    </row>
    <row r="652" spans="8:11" x14ac:dyDescent="0.25">
      <c r="H652" s="131"/>
      <c r="J652" s="120"/>
      <c r="K652" s="120"/>
    </row>
    <row r="653" spans="8:11" x14ac:dyDescent="0.25">
      <c r="H653" s="131"/>
      <c r="J653" s="120"/>
      <c r="K653" s="120"/>
    </row>
    <row r="654" spans="8:11" x14ac:dyDescent="0.25">
      <c r="H654" s="131"/>
      <c r="J654" s="120"/>
      <c r="K654" s="120"/>
    </row>
    <row r="655" spans="8:11" x14ac:dyDescent="0.25">
      <c r="H655" s="131"/>
      <c r="J655" s="120"/>
      <c r="K655" s="120"/>
    </row>
    <row r="656" spans="8:11" x14ac:dyDescent="0.25">
      <c r="H656" s="131"/>
      <c r="J656" s="120"/>
      <c r="K656" s="120"/>
    </row>
    <row r="657" spans="8:11" x14ac:dyDescent="0.25">
      <c r="H657" s="131"/>
      <c r="J657" s="120"/>
      <c r="K657" s="120"/>
    </row>
    <row r="658" spans="8:11" x14ac:dyDescent="0.25">
      <c r="H658" s="131"/>
      <c r="J658" s="120"/>
      <c r="K658" s="120"/>
    </row>
    <row r="659" spans="8:11" x14ac:dyDescent="0.25">
      <c r="H659" s="131"/>
      <c r="J659" s="120"/>
      <c r="K659" s="120"/>
    </row>
    <row r="660" spans="8:11" x14ac:dyDescent="0.25">
      <c r="H660" s="131"/>
      <c r="J660" s="120"/>
      <c r="K660" s="120"/>
    </row>
    <row r="661" spans="8:11" x14ac:dyDescent="0.25">
      <c r="H661" s="131"/>
      <c r="J661" s="120"/>
      <c r="K661" s="120"/>
    </row>
    <row r="662" spans="8:11" x14ac:dyDescent="0.25">
      <c r="H662" s="131"/>
      <c r="J662" s="120"/>
      <c r="K662" s="120"/>
    </row>
    <row r="663" spans="8:11" x14ac:dyDescent="0.25">
      <c r="H663" s="131"/>
      <c r="J663" s="120"/>
      <c r="K663" s="120"/>
    </row>
    <row r="664" spans="8:11" x14ac:dyDescent="0.25">
      <c r="H664" s="131"/>
      <c r="J664" s="120"/>
      <c r="K664" s="120"/>
    </row>
    <row r="665" spans="8:11" x14ac:dyDescent="0.25">
      <c r="H665" s="131"/>
      <c r="J665" s="120"/>
      <c r="K665" s="120"/>
    </row>
    <row r="666" spans="8:11" x14ac:dyDescent="0.25">
      <c r="H666" s="131"/>
      <c r="J666" s="120"/>
      <c r="K666" s="120"/>
    </row>
    <row r="667" spans="8:11" x14ac:dyDescent="0.25">
      <c r="H667" s="131"/>
      <c r="J667" s="120"/>
      <c r="K667" s="120"/>
    </row>
    <row r="668" spans="8:11" x14ac:dyDescent="0.25">
      <c r="H668" s="131"/>
      <c r="J668" s="120"/>
      <c r="K668" s="120"/>
    </row>
    <row r="669" spans="8:11" x14ac:dyDescent="0.25">
      <c r="H669" s="131"/>
      <c r="J669" s="120"/>
      <c r="K669" s="120"/>
    </row>
    <row r="670" spans="8:11" x14ac:dyDescent="0.25">
      <c r="H670" s="131"/>
      <c r="J670" s="120"/>
      <c r="K670" s="120"/>
    </row>
    <row r="671" spans="8:11" x14ac:dyDescent="0.25">
      <c r="H671" s="131"/>
      <c r="J671" s="120"/>
      <c r="K671" s="120"/>
    </row>
    <row r="672" spans="8:11" x14ac:dyDescent="0.25">
      <c r="H672" s="131"/>
      <c r="J672" s="120"/>
      <c r="K672" s="120"/>
    </row>
    <row r="673" spans="8:11" x14ac:dyDescent="0.25">
      <c r="H673" s="131"/>
      <c r="J673" s="120"/>
      <c r="K673" s="120"/>
    </row>
    <row r="674" spans="8:11" x14ac:dyDescent="0.25">
      <c r="H674" s="131"/>
      <c r="J674" s="120"/>
      <c r="K674" s="120"/>
    </row>
    <row r="675" spans="8:11" x14ac:dyDescent="0.25">
      <c r="H675" s="131"/>
      <c r="J675" s="120"/>
      <c r="K675" s="120"/>
    </row>
    <row r="676" spans="8:11" x14ac:dyDescent="0.25">
      <c r="H676" s="131"/>
      <c r="J676" s="120"/>
      <c r="K676" s="120"/>
    </row>
    <row r="677" spans="8:11" x14ac:dyDescent="0.25">
      <c r="H677" s="131"/>
      <c r="J677" s="120"/>
      <c r="K677" s="120"/>
    </row>
    <row r="678" spans="8:11" x14ac:dyDescent="0.25">
      <c r="H678" s="131"/>
      <c r="J678" s="120"/>
      <c r="K678" s="120"/>
    </row>
    <row r="679" spans="8:11" x14ac:dyDescent="0.25">
      <c r="H679" s="131"/>
      <c r="J679" s="120"/>
      <c r="K679" s="120"/>
    </row>
    <row r="680" spans="8:11" x14ac:dyDescent="0.25">
      <c r="H680" s="131"/>
      <c r="J680" s="120"/>
      <c r="K680" s="120"/>
    </row>
    <row r="681" spans="8:11" x14ac:dyDescent="0.25">
      <c r="H681" s="131"/>
      <c r="J681" s="120"/>
      <c r="K681" s="120"/>
    </row>
    <row r="682" spans="8:11" x14ac:dyDescent="0.25">
      <c r="H682" s="131"/>
      <c r="J682" s="120"/>
      <c r="K682" s="120"/>
    </row>
    <row r="683" spans="8:11" x14ac:dyDescent="0.25">
      <c r="H683" s="131"/>
      <c r="J683" s="120"/>
      <c r="K683" s="120"/>
    </row>
    <row r="684" spans="8:11" x14ac:dyDescent="0.25">
      <c r="H684" s="131"/>
      <c r="J684" s="120"/>
      <c r="K684" s="120"/>
    </row>
    <row r="685" spans="8:11" x14ac:dyDescent="0.25">
      <c r="H685" s="131"/>
      <c r="J685" s="120"/>
      <c r="K685" s="120"/>
    </row>
    <row r="686" spans="8:11" x14ac:dyDescent="0.25">
      <c r="H686" s="131"/>
      <c r="J686" s="120"/>
      <c r="K686" s="120"/>
    </row>
    <row r="687" spans="8:11" x14ac:dyDescent="0.25">
      <c r="H687" s="131"/>
      <c r="J687" s="120"/>
      <c r="K687" s="120"/>
    </row>
    <row r="688" spans="8:11" x14ac:dyDescent="0.25">
      <c r="H688" s="131"/>
      <c r="J688" s="120"/>
      <c r="K688" s="120"/>
    </row>
    <row r="689" spans="8:11" x14ac:dyDescent="0.25">
      <c r="H689" s="131"/>
      <c r="J689" s="120"/>
      <c r="K689" s="120"/>
    </row>
    <row r="690" spans="8:11" x14ac:dyDescent="0.25">
      <c r="H690" s="131"/>
      <c r="J690" s="120"/>
      <c r="K690" s="120"/>
    </row>
    <row r="691" spans="8:11" x14ac:dyDescent="0.25">
      <c r="H691" s="131"/>
      <c r="J691" s="120"/>
      <c r="K691" s="120"/>
    </row>
    <row r="692" spans="8:11" x14ac:dyDescent="0.25">
      <c r="H692" s="131"/>
      <c r="J692" s="120"/>
      <c r="K692" s="120"/>
    </row>
    <row r="693" spans="8:11" x14ac:dyDescent="0.25">
      <c r="H693" s="131"/>
      <c r="J693" s="120"/>
      <c r="K693" s="120"/>
    </row>
    <row r="694" spans="8:11" x14ac:dyDescent="0.25">
      <c r="H694" s="131"/>
      <c r="J694" s="120"/>
      <c r="K694" s="120"/>
    </row>
    <row r="695" spans="8:11" x14ac:dyDescent="0.25">
      <c r="H695" s="131"/>
      <c r="J695" s="120"/>
      <c r="K695" s="120"/>
    </row>
    <row r="696" spans="8:11" x14ac:dyDescent="0.25">
      <c r="H696" s="131"/>
      <c r="J696" s="120"/>
      <c r="K696" s="120"/>
    </row>
    <row r="697" spans="8:11" x14ac:dyDescent="0.25">
      <c r="H697" s="131"/>
      <c r="J697" s="120"/>
      <c r="K697" s="120"/>
    </row>
    <row r="698" spans="8:11" x14ac:dyDescent="0.25">
      <c r="H698" s="131"/>
      <c r="J698" s="120"/>
      <c r="K698" s="120"/>
    </row>
    <row r="699" spans="8:11" x14ac:dyDescent="0.25">
      <c r="H699" s="131"/>
      <c r="J699" s="120"/>
      <c r="K699" s="120"/>
    </row>
    <row r="700" spans="8:11" x14ac:dyDescent="0.25">
      <c r="H700" s="131"/>
      <c r="J700" s="120"/>
      <c r="K700" s="120"/>
    </row>
    <row r="701" spans="8:11" x14ac:dyDescent="0.25">
      <c r="H701" s="131"/>
      <c r="J701" s="120"/>
      <c r="K701" s="120"/>
    </row>
    <row r="702" spans="8:11" x14ac:dyDescent="0.25">
      <c r="H702" s="131"/>
      <c r="J702" s="120"/>
      <c r="K702" s="120"/>
    </row>
    <row r="703" spans="8:11" x14ac:dyDescent="0.25">
      <c r="H703" s="131"/>
      <c r="J703" s="120"/>
      <c r="K703" s="120"/>
    </row>
    <row r="704" spans="8:11" x14ac:dyDescent="0.25">
      <c r="H704" s="131"/>
      <c r="J704" s="120"/>
      <c r="K704" s="120"/>
    </row>
    <row r="705" spans="8:11" x14ac:dyDescent="0.25">
      <c r="H705" s="131"/>
      <c r="J705" s="120"/>
      <c r="K705" s="120"/>
    </row>
    <row r="706" spans="8:11" x14ac:dyDescent="0.25">
      <c r="H706" s="131"/>
      <c r="J706" s="120"/>
      <c r="K706" s="120"/>
    </row>
    <row r="707" spans="8:11" x14ac:dyDescent="0.25">
      <c r="H707" s="131"/>
      <c r="J707" s="120"/>
      <c r="K707" s="120"/>
    </row>
    <row r="708" spans="8:11" x14ac:dyDescent="0.25">
      <c r="H708" s="131"/>
      <c r="J708" s="120"/>
      <c r="K708" s="120"/>
    </row>
    <row r="709" spans="8:11" x14ac:dyDescent="0.25">
      <c r="H709" s="131"/>
      <c r="J709" s="120"/>
      <c r="K709" s="120"/>
    </row>
    <row r="710" spans="8:11" x14ac:dyDescent="0.25">
      <c r="H710" s="131"/>
      <c r="J710" s="120"/>
      <c r="K710" s="120"/>
    </row>
    <row r="711" spans="8:11" x14ac:dyDescent="0.25">
      <c r="H711" s="131"/>
      <c r="J711" s="120"/>
      <c r="K711" s="120"/>
    </row>
    <row r="712" spans="8:11" x14ac:dyDescent="0.25">
      <c r="H712" s="131"/>
      <c r="J712" s="120"/>
      <c r="K712" s="120"/>
    </row>
    <row r="713" spans="8:11" x14ac:dyDescent="0.25">
      <c r="H713" s="131"/>
      <c r="J713" s="120"/>
      <c r="K713" s="120"/>
    </row>
    <row r="714" spans="8:11" x14ac:dyDescent="0.25">
      <c r="H714" s="131"/>
      <c r="J714" s="120"/>
      <c r="K714" s="120"/>
    </row>
    <row r="715" spans="8:11" x14ac:dyDescent="0.25">
      <c r="H715" s="131"/>
      <c r="J715" s="120"/>
      <c r="K715" s="120"/>
    </row>
    <row r="716" spans="8:11" x14ac:dyDescent="0.25">
      <c r="H716" s="131"/>
      <c r="J716" s="120"/>
      <c r="K716" s="120"/>
    </row>
    <row r="717" spans="8:11" x14ac:dyDescent="0.25">
      <c r="H717" s="131"/>
      <c r="J717" s="120"/>
      <c r="K717" s="120"/>
    </row>
    <row r="718" spans="8:11" x14ac:dyDescent="0.25">
      <c r="H718" s="131"/>
      <c r="J718" s="120"/>
      <c r="K718" s="120"/>
    </row>
    <row r="719" spans="8:11" x14ac:dyDescent="0.25">
      <c r="H719" s="131"/>
      <c r="J719" s="120"/>
      <c r="K719" s="120"/>
    </row>
    <row r="720" spans="8:11" x14ac:dyDescent="0.25">
      <c r="H720" s="131"/>
      <c r="J720" s="120"/>
      <c r="K720" s="120"/>
    </row>
    <row r="721" spans="8:11" x14ac:dyDescent="0.25">
      <c r="H721" s="131"/>
      <c r="J721" s="120"/>
      <c r="K721" s="120"/>
    </row>
    <row r="722" spans="8:11" x14ac:dyDescent="0.25">
      <c r="H722" s="131"/>
      <c r="J722" s="120"/>
      <c r="K722" s="120"/>
    </row>
    <row r="723" spans="8:11" x14ac:dyDescent="0.25">
      <c r="H723" s="131"/>
      <c r="J723" s="120"/>
      <c r="K723" s="120"/>
    </row>
    <row r="724" spans="8:11" x14ac:dyDescent="0.25">
      <c r="H724" s="131"/>
      <c r="J724" s="120"/>
      <c r="K724" s="120"/>
    </row>
    <row r="725" spans="8:11" x14ac:dyDescent="0.25">
      <c r="H725" s="131"/>
      <c r="J725" s="120"/>
      <c r="K725" s="120"/>
    </row>
    <row r="726" spans="8:11" x14ac:dyDescent="0.25">
      <c r="H726" s="131"/>
      <c r="J726" s="120"/>
      <c r="K726" s="120"/>
    </row>
    <row r="727" spans="8:11" x14ac:dyDescent="0.25">
      <c r="H727" s="131"/>
      <c r="J727" s="120"/>
      <c r="K727" s="120"/>
    </row>
    <row r="728" spans="8:11" x14ac:dyDescent="0.25">
      <c r="H728" s="131"/>
      <c r="J728" s="120"/>
      <c r="K728" s="120"/>
    </row>
    <row r="729" spans="8:11" x14ac:dyDescent="0.25">
      <c r="H729" s="131"/>
      <c r="J729" s="120"/>
      <c r="K729" s="120"/>
    </row>
    <row r="730" spans="8:11" x14ac:dyDescent="0.25">
      <c r="H730" s="131"/>
      <c r="J730" s="120"/>
      <c r="K730" s="120"/>
    </row>
    <row r="731" spans="8:11" x14ac:dyDescent="0.25">
      <c r="H731" s="131"/>
      <c r="J731" s="120"/>
      <c r="K731" s="120"/>
    </row>
    <row r="732" spans="8:11" x14ac:dyDescent="0.25">
      <c r="H732" s="131"/>
      <c r="J732" s="120"/>
      <c r="K732" s="120"/>
    </row>
    <row r="733" spans="8:11" x14ac:dyDescent="0.25">
      <c r="H733" s="131"/>
      <c r="J733" s="120"/>
      <c r="K733" s="120"/>
    </row>
    <row r="734" spans="8:11" x14ac:dyDescent="0.25">
      <c r="H734" s="131"/>
      <c r="J734" s="120"/>
      <c r="K734" s="120"/>
    </row>
    <row r="735" spans="8:11" x14ac:dyDescent="0.25">
      <c r="H735" s="131"/>
      <c r="J735" s="120"/>
      <c r="K735" s="120"/>
    </row>
    <row r="736" spans="8:11" x14ac:dyDescent="0.25">
      <c r="H736" s="131"/>
      <c r="J736" s="120"/>
      <c r="K736" s="120"/>
    </row>
    <row r="737" spans="8:11" x14ac:dyDescent="0.25">
      <c r="H737" s="131"/>
      <c r="J737" s="120"/>
      <c r="K737" s="120"/>
    </row>
    <row r="738" spans="8:11" x14ac:dyDescent="0.25">
      <c r="H738" s="131"/>
      <c r="J738" s="120"/>
      <c r="K738" s="120"/>
    </row>
    <row r="739" spans="8:11" x14ac:dyDescent="0.25">
      <c r="H739" s="131"/>
      <c r="J739" s="120"/>
      <c r="K739" s="120"/>
    </row>
    <row r="740" spans="8:11" x14ac:dyDescent="0.25">
      <c r="H740" s="131"/>
      <c r="J740" s="120"/>
      <c r="K740" s="120"/>
    </row>
    <row r="741" spans="8:11" x14ac:dyDescent="0.25">
      <c r="H741" s="131"/>
      <c r="J741" s="120"/>
      <c r="K741" s="120"/>
    </row>
    <row r="742" spans="8:11" x14ac:dyDescent="0.25">
      <c r="H742" s="131"/>
      <c r="J742" s="120"/>
      <c r="K742" s="120"/>
    </row>
    <row r="743" spans="8:11" x14ac:dyDescent="0.25">
      <c r="H743" s="131"/>
      <c r="J743" s="120"/>
      <c r="K743" s="120"/>
    </row>
    <row r="744" spans="8:11" x14ac:dyDescent="0.25">
      <c r="H744" s="131"/>
      <c r="J744" s="120"/>
      <c r="K744" s="120"/>
    </row>
    <row r="745" spans="8:11" x14ac:dyDescent="0.25">
      <c r="H745" s="131"/>
      <c r="J745" s="120"/>
      <c r="K745" s="120"/>
    </row>
    <row r="746" spans="8:11" x14ac:dyDescent="0.25">
      <c r="H746" s="131"/>
      <c r="J746" s="120"/>
      <c r="K746" s="120"/>
    </row>
    <row r="747" spans="8:11" x14ac:dyDescent="0.25">
      <c r="H747" s="131"/>
      <c r="J747" s="120"/>
      <c r="K747" s="120"/>
    </row>
    <row r="748" spans="8:11" x14ac:dyDescent="0.25">
      <c r="H748" s="131"/>
      <c r="J748" s="120"/>
      <c r="K748" s="120"/>
    </row>
    <row r="749" spans="8:11" x14ac:dyDescent="0.25">
      <c r="H749" s="131"/>
      <c r="J749" s="120"/>
      <c r="K749" s="120"/>
    </row>
    <row r="750" spans="8:11" x14ac:dyDescent="0.25">
      <c r="H750" s="131"/>
      <c r="J750" s="120"/>
      <c r="K750" s="120"/>
    </row>
    <row r="751" spans="8:11" x14ac:dyDescent="0.25">
      <c r="H751" s="131"/>
      <c r="J751" s="120"/>
      <c r="K751" s="120"/>
    </row>
    <row r="752" spans="8:11" x14ac:dyDescent="0.25">
      <c r="H752" s="131"/>
      <c r="J752" s="120"/>
      <c r="K752" s="120"/>
    </row>
    <row r="753" spans="8:11" x14ac:dyDescent="0.25">
      <c r="H753" s="131"/>
      <c r="J753" s="120"/>
      <c r="K753" s="120"/>
    </row>
    <row r="754" spans="8:11" x14ac:dyDescent="0.25">
      <c r="H754" s="131"/>
      <c r="J754" s="120"/>
      <c r="K754" s="120"/>
    </row>
    <row r="755" spans="8:11" x14ac:dyDescent="0.25">
      <c r="H755" s="131"/>
      <c r="J755" s="120"/>
      <c r="K755" s="120"/>
    </row>
    <row r="756" spans="8:11" x14ac:dyDescent="0.25">
      <c r="H756" s="131"/>
      <c r="J756" s="120"/>
      <c r="K756" s="120"/>
    </row>
    <row r="757" spans="8:11" x14ac:dyDescent="0.25">
      <c r="H757" s="131"/>
      <c r="J757" s="120"/>
      <c r="K757" s="120"/>
    </row>
    <row r="758" spans="8:11" x14ac:dyDescent="0.25">
      <c r="H758" s="131"/>
      <c r="J758" s="120"/>
      <c r="K758" s="120"/>
    </row>
    <row r="759" spans="8:11" x14ac:dyDescent="0.25">
      <c r="H759" s="131"/>
      <c r="J759" s="120"/>
      <c r="K759" s="120"/>
    </row>
    <row r="760" spans="8:11" x14ac:dyDescent="0.25">
      <c r="H760" s="131"/>
      <c r="J760" s="120"/>
      <c r="K760" s="120"/>
    </row>
    <row r="761" spans="8:11" x14ac:dyDescent="0.25">
      <c r="H761" s="131"/>
      <c r="J761" s="120"/>
      <c r="K761" s="120"/>
    </row>
    <row r="762" spans="8:11" x14ac:dyDescent="0.25">
      <c r="H762" s="131"/>
      <c r="J762" s="120"/>
      <c r="K762" s="120"/>
    </row>
    <row r="763" spans="8:11" x14ac:dyDescent="0.25">
      <c r="H763" s="131"/>
      <c r="J763" s="120"/>
      <c r="K763" s="120"/>
    </row>
    <row r="764" spans="8:11" x14ac:dyDescent="0.25">
      <c r="H764" s="131"/>
      <c r="J764" s="120"/>
      <c r="K764" s="120"/>
    </row>
    <row r="765" spans="8:11" x14ac:dyDescent="0.25">
      <c r="H765" s="131"/>
      <c r="J765" s="120"/>
      <c r="K765" s="120"/>
    </row>
    <row r="766" spans="8:11" x14ac:dyDescent="0.25">
      <c r="H766" s="131"/>
      <c r="J766" s="120"/>
      <c r="K766" s="120"/>
    </row>
    <row r="767" spans="8:11" x14ac:dyDescent="0.25">
      <c r="H767" s="131"/>
      <c r="J767" s="120"/>
      <c r="K767" s="120"/>
    </row>
    <row r="768" spans="8:11" x14ac:dyDescent="0.25">
      <c r="H768" s="131"/>
      <c r="J768" s="120"/>
      <c r="K768" s="120"/>
    </row>
    <row r="769" spans="8:11" x14ac:dyDescent="0.25">
      <c r="H769" s="131"/>
      <c r="J769" s="120"/>
      <c r="K769" s="120"/>
    </row>
    <row r="770" spans="8:11" x14ac:dyDescent="0.25">
      <c r="H770" s="131"/>
      <c r="J770" s="120"/>
      <c r="K770" s="120"/>
    </row>
    <row r="771" spans="8:11" x14ac:dyDescent="0.25">
      <c r="H771" s="131"/>
      <c r="J771" s="120"/>
      <c r="K771" s="120"/>
    </row>
    <row r="772" spans="8:11" x14ac:dyDescent="0.25">
      <c r="H772" s="131"/>
      <c r="J772" s="120"/>
      <c r="K772" s="120"/>
    </row>
    <row r="773" spans="8:11" x14ac:dyDescent="0.25">
      <c r="H773" s="131"/>
      <c r="J773" s="120"/>
      <c r="K773" s="120"/>
    </row>
    <row r="774" spans="8:11" x14ac:dyDescent="0.25">
      <c r="H774" s="131"/>
      <c r="J774" s="120"/>
      <c r="K774" s="120"/>
    </row>
    <row r="775" spans="8:11" x14ac:dyDescent="0.25">
      <c r="H775" s="131"/>
      <c r="J775" s="120"/>
      <c r="K775" s="120"/>
    </row>
    <row r="776" spans="8:11" x14ac:dyDescent="0.25">
      <c r="H776" s="131"/>
      <c r="J776" s="120"/>
      <c r="K776" s="120"/>
    </row>
    <row r="777" spans="8:11" x14ac:dyDescent="0.25">
      <c r="H777" s="131"/>
      <c r="J777" s="120"/>
      <c r="K777" s="120"/>
    </row>
    <row r="778" spans="8:11" x14ac:dyDescent="0.25">
      <c r="H778" s="131"/>
      <c r="J778" s="120"/>
      <c r="K778" s="120"/>
    </row>
    <row r="779" spans="8:11" x14ac:dyDescent="0.25">
      <c r="H779" s="131"/>
      <c r="J779" s="120"/>
      <c r="K779" s="120"/>
    </row>
    <row r="780" spans="8:11" x14ac:dyDescent="0.25">
      <c r="H780" s="131"/>
      <c r="J780" s="120"/>
      <c r="K780" s="120"/>
    </row>
    <row r="781" spans="8:11" x14ac:dyDescent="0.25">
      <c r="H781" s="131"/>
      <c r="J781" s="120"/>
      <c r="K781" s="120"/>
    </row>
    <row r="782" spans="8:11" x14ac:dyDescent="0.25">
      <c r="H782" s="131"/>
      <c r="J782" s="120"/>
      <c r="K782" s="120"/>
    </row>
    <row r="783" spans="8:11" x14ac:dyDescent="0.25">
      <c r="H783" s="131"/>
      <c r="J783" s="120"/>
      <c r="K783" s="120"/>
    </row>
    <row r="784" spans="8:11" x14ac:dyDescent="0.25">
      <c r="H784" s="131"/>
      <c r="J784" s="120"/>
      <c r="K784" s="120"/>
    </row>
    <row r="785" spans="8:11" x14ac:dyDescent="0.25">
      <c r="H785" s="131"/>
      <c r="J785" s="120"/>
      <c r="K785" s="120"/>
    </row>
    <row r="786" spans="8:11" x14ac:dyDescent="0.25">
      <c r="H786" s="131"/>
      <c r="J786" s="120"/>
      <c r="K786" s="120"/>
    </row>
    <row r="787" spans="8:11" x14ac:dyDescent="0.25">
      <c r="H787" s="131"/>
      <c r="J787" s="120"/>
      <c r="K787" s="120"/>
    </row>
    <row r="788" spans="8:11" x14ac:dyDescent="0.25">
      <c r="H788" s="131"/>
      <c r="J788" s="120"/>
      <c r="K788" s="120"/>
    </row>
    <row r="789" spans="8:11" x14ac:dyDescent="0.25">
      <c r="H789" s="131"/>
      <c r="J789" s="120"/>
      <c r="K789" s="120"/>
    </row>
    <row r="790" spans="8:11" x14ac:dyDescent="0.25">
      <c r="H790" s="131"/>
      <c r="J790" s="120"/>
      <c r="K790" s="120"/>
    </row>
    <row r="791" spans="8:11" x14ac:dyDescent="0.25">
      <c r="H791" s="131"/>
      <c r="J791" s="120"/>
      <c r="K791" s="120"/>
    </row>
    <row r="792" spans="8:11" x14ac:dyDescent="0.25">
      <c r="H792" s="131"/>
      <c r="J792" s="120"/>
      <c r="K792" s="120"/>
    </row>
    <row r="793" spans="8:11" x14ac:dyDescent="0.25">
      <c r="H793" s="131"/>
      <c r="J793" s="120"/>
      <c r="K793" s="120"/>
    </row>
    <row r="794" spans="8:11" x14ac:dyDescent="0.25">
      <c r="H794" s="131"/>
      <c r="J794" s="120"/>
      <c r="K794" s="120"/>
    </row>
    <row r="795" spans="8:11" x14ac:dyDescent="0.25">
      <c r="H795" s="131"/>
      <c r="J795" s="120"/>
      <c r="K795" s="120"/>
    </row>
    <row r="796" spans="8:11" x14ac:dyDescent="0.25">
      <c r="H796" s="131"/>
      <c r="J796" s="120"/>
      <c r="K796" s="120"/>
    </row>
    <row r="797" spans="8:11" x14ac:dyDescent="0.25">
      <c r="H797" s="131"/>
      <c r="J797" s="120"/>
      <c r="K797" s="120"/>
    </row>
    <row r="798" spans="8:11" x14ac:dyDescent="0.25">
      <c r="H798" s="131"/>
      <c r="J798" s="120"/>
      <c r="K798" s="120"/>
    </row>
    <row r="799" spans="8:11" x14ac:dyDescent="0.25">
      <c r="H799" s="131"/>
      <c r="J799" s="120"/>
      <c r="K799" s="120"/>
    </row>
    <row r="800" spans="8:11" x14ac:dyDescent="0.25">
      <c r="H800" s="131"/>
      <c r="J800" s="120"/>
      <c r="K800" s="120"/>
    </row>
    <row r="801" spans="8:11" x14ac:dyDescent="0.25">
      <c r="H801" s="131"/>
      <c r="J801" s="120"/>
      <c r="K801" s="120"/>
    </row>
    <row r="802" spans="8:11" x14ac:dyDescent="0.25">
      <c r="H802" s="131"/>
      <c r="J802" s="120"/>
      <c r="K802" s="120"/>
    </row>
    <row r="803" spans="8:11" x14ac:dyDescent="0.25">
      <c r="H803" s="131"/>
      <c r="J803" s="120"/>
      <c r="K803" s="120"/>
    </row>
    <row r="804" spans="8:11" x14ac:dyDescent="0.25">
      <c r="H804" s="131"/>
      <c r="J804" s="120"/>
      <c r="K804" s="120"/>
    </row>
    <row r="805" spans="8:11" x14ac:dyDescent="0.25">
      <c r="H805" s="131"/>
      <c r="J805" s="120"/>
      <c r="K805" s="120"/>
    </row>
    <row r="806" spans="8:11" x14ac:dyDescent="0.25">
      <c r="H806" s="131"/>
      <c r="J806" s="120"/>
      <c r="K806" s="120"/>
    </row>
    <row r="807" spans="8:11" x14ac:dyDescent="0.25">
      <c r="H807" s="131"/>
      <c r="J807" s="120"/>
      <c r="K807" s="120"/>
    </row>
    <row r="808" spans="8:11" x14ac:dyDescent="0.25">
      <c r="H808" s="131"/>
      <c r="J808" s="120"/>
      <c r="K808" s="120"/>
    </row>
    <row r="809" spans="8:11" x14ac:dyDescent="0.25">
      <c r="H809" s="131"/>
      <c r="J809" s="120"/>
      <c r="K809" s="120"/>
    </row>
    <row r="810" spans="8:11" x14ac:dyDescent="0.25">
      <c r="H810" s="131"/>
      <c r="J810" s="120"/>
      <c r="K810" s="120"/>
    </row>
    <row r="811" spans="8:11" x14ac:dyDescent="0.25">
      <c r="H811" s="131"/>
      <c r="J811" s="120"/>
      <c r="K811" s="120"/>
    </row>
    <row r="812" spans="8:11" x14ac:dyDescent="0.25">
      <c r="H812" s="131"/>
      <c r="J812" s="120"/>
      <c r="K812" s="120"/>
    </row>
    <row r="813" spans="8:11" x14ac:dyDescent="0.25">
      <c r="H813" s="131"/>
      <c r="J813" s="120"/>
      <c r="K813" s="120"/>
    </row>
    <row r="814" spans="8:11" x14ac:dyDescent="0.25">
      <c r="H814" s="131"/>
      <c r="J814" s="120"/>
      <c r="K814" s="120"/>
    </row>
    <row r="815" spans="8:11" x14ac:dyDescent="0.25">
      <c r="H815" s="131"/>
      <c r="J815" s="120"/>
      <c r="K815" s="120"/>
    </row>
    <row r="816" spans="8:11" x14ac:dyDescent="0.25">
      <c r="H816" s="131"/>
      <c r="J816" s="120"/>
      <c r="K816" s="120"/>
    </row>
    <row r="817" spans="8:11" x14ac:dyDescent="0.25">
      <c r="H817" s="131"/>
      <c r="J817" s="120"/>
      <c r="K817" s="120"/>
    </row>
    <row r="818" spans="8:11" x14ac:dyDescent="0.25">
      <c r="H818" s="131"/>
      <c r="J818" s="120"/>
      <c r="K818" s="120"/>
    </row>
    <row r="819" spans="8:11" x14ac:dyDescent="0.25">
      <c r="H819" s="131"/>
      <c r="J819" s="120"/>
      <c r="K819" s="120"/>
    </row>
    <row r="820" spans="8:11" x14ac:dyDescent="0.25">
      <c r="H820" s="131"/>
      <c r="J820" s="120"/>
      <c r="K820" s="120"/>
    </row>
    <row r="821" spans="8:11" x14ac:dyDescent="0.25">
      <c r="H821" s="131"/>
      <c r="J821" s="120"/>
      <c r="K821" s="120"/>
    </row>
    <row r="822" spans="8:11" x14ac:dyDescent="0.25">
      <c r="H822" s="131"/>
      <c r="J822" s="120"/>
      <c r="K822" s="120"/>
    </row>
    <row r="823" spans="8:11" x14ac:dyDescent="0.25">
      <c r="H823" s="131"/>
      <c r="J823" s="120"/>
      <c r="K823" s="120"/>
    </row>
    <row r="824" spans="8:11" x14ac:dyDescent="0.25">
      <c r="H824" s="131"/>
      <c r="J824" s="120"/>
      <c r="K824" s="120"/>
    </row>
    <row r="825" spans="8:11" x14ac:dyDescent="0.25">
      <c r="H825" s="131"/>
      <c r="J825" s="120"/>
      <c r="K825" s="120"/>
    </row>
    <row r="826" spans="8:11" x14ac:dyDescent="0.25">
      <c r="H826" s="131"/>
      <c r="J826" s="120"/>
      <c r="K826" s="120"/>
    </row>
    <row r="827" spans="8:11" x14ac:dyDescent="0.25">
      <c r="H827" s="131"/>
      <c r="J827" s="120"/>
      <c r="K827" s="120"/>
    </row>
    <row r="828" spans="8:11" x14ac:dyDescent="0.25">
      <c r="H828" s="131"/>
      <c r="J828" s="120"/>
      <c r="K828" s="120"/>
    </row>
    <row r="829" spans="8:11" x14ac:dyDescent="0.25">
      <c r="H829" s="131"/>
      <c r="J829" s="120"/>
      <c r="K829" s="120"/>
    </row>
    <row r="830" spans="8:11" x14ac:dyDescent="0.25">
      <c r="H830" s="131"/>
      <c r="J830" s="120"/>
      <c r="K830" s="120"/>
    </row>
    <row r="831" spans="8:11" x14ac:dyDescent="0.25">
      <c r="H831" s="131"/>
      <c r="J831" s="120"/>
      <c r="K831" s="120"/>
    </row>
    <row r="832" spans="8:11" x14ac:dyDescent="0.25">
      <c r="H832" s="131"/>
      <c r="J832" s="120"/>
      <c r="K832" s="120"/>
    </row>
    <row r="833" spans="8:11" x14ac:dyDescent="0.25">
      <c r="H833" s="131"/>
      <c r="J833" s="120"/>
      <c r="K833" s="120"/>
    </row>
    <row r="834" spans="8:11" x14ac:dyDescent="0.25">
      <c r="H834" s="131"/>
      <c r="J834" s="120"/>
      <c r="K834" s="120"/>
    </row>
    <row r="835" spans="8:11" x14ac:dyDescent="0.25">
      <c r="H835" s="131"/>
      <c r="J835" s="120"/>
      <c r="K835" s="120"/>
    </row>
    <row r="836" spans="8:11" x14ac:dyDescent="0.25">
      <c r="H836" s="131"/>
      <c r="J836" s="120"/>
      <c r="K836" s="120"/>
    </row>
    <row r="837" spans="8:11" x14ac:dyDescent="0.25">
      <c r="H837" s="131"/>
      <c r="J837" s="120"/>
      <c r="K837" s="120"/>
    </row>
    <row r="838" spans="8:11" x14ac:dyDescent="0.25">
      <c r="H838" s="131"/>
      <c r="J838" s="120"/>
      <c r="K838" s="120"/>
    </row>
    <row r="839" spans="8:11" x14ac:dyDescent="0.25">
      <c r="H839" s="131"/>
      <c r="J839" s="120"/>
      <c r="K839" s="120"/>
    </row>
    <row r="840" spans="8:11" x14ac:dyDescent="0.25">
      <c r="H840" s="131"/>
      <c r="J840" s="120"/>
      <c r="K840" s="120"/>
    </row>
    <row r="841" spans="8:11" x14ac:dyDescent="0.25">
      <c r="H841" s="131"/>
      <c r="J841" s="120"/>
      <c r="K841" s="120"/>
    </row>
    <row r="842" spans="8:11" x14ac:dyDescent="0.25">
      <c r="H842" s="131"/>
      <c r="J842" s="120"/>
      <c r="K842" s="120"/>
    </row>
    <row r="843" spans="8:11" x14ac:dyDescent="0.25">
      <c r="H843" s="131"/>
      <c r="J843" s="120"/>
      <c r="K843" s="120"/>
    </row>
    <row r="844" spans="8:11" x14ac:dyDescent="0.25">
      <c r="H844" s="131"/>
      <c r="J844" s="120"/>
      <c r="K844" s="120"/>
    </row>
    <row r="845" spans="8:11" x14ac:dyDescent="0.25">
      <c r="H845" s="131"/>
      <c r="J845" s="120"/>
      <c r="K845" s="120"/>
    </row>
    <row r="846" spans="8:11" x14ac:dyDescent="0.25">
      <c r="H846" s="131"/>
      <c r="J846" s="120"/>
      <c r="K846" s="120"/>
    </row>
    <row r="847" spans="8:11" x14ac:dyDescent="0.25">
      <c r="H847" s="131"/>
      <c r="J847" s="120"/>
      <c r="K847" s="120"/>
    </row>
    <row r="848" spans="8:11" x14ac:dyDescent="0.25">
      <c r="H848" s="131"/>
      <c r="J848" s="120"/>
      <c r="K848" s="120"/>
    </row>
    <row r="849" spans="8:11" x14ac:dyDescent="0.25">
      <c r="H849" s="131"/>
      <c r="J849" s="120"/>
      <c r="K849" s="120"/>
    </row>
    <row r="850" spans="8:11" x14ac:dyDescent="0.25">
      <c r="H850" s="131"/>
      <c r="J850" s="120"/>
      <c r="K850" s="120"/>
    </row>
    <row r="851" spans="8:11" x14ac:dyDescent="0.25">
      <c r="H851" s="131"/>
      <c r="J851" s="120"/>
      <c r="K851" s="120"/>
    </row>
    <row r="852" spans="8:11" x14ac:dyDescent="0.25">
      <c r="H852" s="131"/>
      <c r="J852" s="120"/>
      <c r="K852" s="120"/>
    </row>
    <row r="853" spans="8:11" x14ac:dyDescent="0.25">
      <c r="H853" s="131"/>
      <c r="J853" s="120"/>
      <c r="K853" s="120"/>
    </row>
    <row r="854" spans="8:11" x14ac:dyDescent="0.25">
      <c r="H854" s="131"/>
      <c r="J854" s="120"/>
      <c r="K854" s="120"/>
    </row>
    <row r="855" spans="8:11" x14ac:dyDescent="0.25">
      <c r="H855" s="131"/>
      <c r="J855" s="120"/>
      <c r="K855" s="120"/>
    </row>
    <row r="856" spans="8:11" x14ac:dyDescent="0.25">
      <c r="H856" s="131"/>
      <c r="J856" s="120"/>
      <c r="K856" s="120"/>
    </row>
    <row r="857" spans="8:11" x14ac:dyDescent="0.25">
      <c r="H857" s="131"/>
      <c r="J857" s="120"/>
      <c r="K857" s="120"/>
    </row>
    <row r="858" spans="8:11" x14ac:dyDescent="0.25">
      <c r="H858" s="131"/>
      <c r="J858" s="120"/>
      <c r="K858" s="120"/>
    </row>
    <row r="859" spans="8:11" x14ac:dyDescent="0.25">
      <c r="H859" s="131"/>
      <c r="J859" s="120"/>
      <c r="K859" s="120"/>
    </row>
    <row r="860" spans="8:11" x14ac:dyDescent="0.25">
      <c r="H860" s="131"/>
      <c r="J860" s="120"/>
      <c r="K860" s="120"/>
    </row>
    <row r="861" spans="8:11" x14ac:dyDescent="0.25">
      <c r="H861" s="131"/>
      <c r="J861" s="120"/>
      <c r="K861" s="120"/>
    </row>
    <row r="862" spans="8:11" x14ac:dyDescent="0.25">
      <c r="H862" s="131"/>
      <c r="J862" s="120"/>
      <c r="K862" s="120"/>
    </row>
    <row r="863" spans="8:11" x14ac:dyDescent="0.25">
      <c r="H863" s="131"/>
      <c r="J863" s="120"/>
      <c r="K863" s="120"/>
    </row>
    <row r="864" spans="8:11" x14ac:dyDescent="0.25">
      <c r="H864" s="131"/>
      <c r="J864" s="120"/>
      <c r="K864" s="120"/>
    </row>
    <row r="865" spans="8:11" x14ac:dyDescent="0.25">
      <c r="H865" s="131"/>
      <c r="J865" s="120"/>
      <c r="K865" s="120"/>
    </row>
    <row r="866" spans="8:11" x14ac:dyDescent="0.25">
      <c r="H866" s="131"/>
      <c r="J866" s="120"/>
      <c r="K866" s="120"/>
    </row>
    <row r="867" spans="8:11" x14ac:dyDescent="0.25">
      <c r="H867" s="131"/>
      <c r="J867" s="120"/>
      <c r="K867" s="120"/>
    </row>
    <row r="868" spans="8:11" x14ac:dyDescent="0.25">
      <c r="H868" s="131"/>
      <c r="J868" s="120"/>
      <c r="K868" s="120"/>
    </row>
    <row r="869" spans="8:11" x14ac:dyDescent="0.25">
      <c r="H869" s="131"/>
      <c r="J869" s="120"/>
      <c r="K869" s="120"/>
    </row>
    <row r="870" spans="8:11" x14ac:dyDescent="0.25">
      <c r="H870" s="131"/>
      <c r="J870" s="120"/>
      <c r="K870" s="120"/>
    </row>
    <row r="871" spans="8:11" x14ac:dyDescent="0.25">
      <c r="H871" s="131"/>
      <c r="J871" s="120"/>
      <c r="K871" s="120"/>
    </row>
    <row r="872" spans="8:11" x14ac:dyDescent="0.25">
      <c r="H872" s="131"/>
      <c r="J872" s="120"/>
      <c r="K872" s="120"/>
    </row>
    <row r="873" spans="8:11" x14ac:dyDescent="0.25">
      <c r="H873" s="131"/>
      <c r="J873" s="120"/>
      <c r="K873" s="120"/>
    </row>
    <row r="874" spans="8:11" x14ac:dyDescent="0.25">
      <c r="H874" s="131"/>
      <c r="J874" s="120"/>
      <c r="K874" s="120"/>
    </row>
    <row r="875" spans="8:11" x14ac:dyDescent="0.25">
      <c r="H875" s="131"/>
      <c r="J875" s="120"/>
      <c r="K875" s="120"/>
    </row>
    <row r="876" spans="8:11" x14ac:dyDescent="0.25">
      <c r="H876" s="131"/>
      <c r="J876" s="120"/>
      <c r="K876" s="120"/>
    </row>
    <row r="877" spans="8:11" x14ac:dyDescent="0.25">
      <c r="H877" s="131"/>
      <c r="J877" s="120"/>
      <c r="K877" s="120"/>
    </row>
    <row r="878" spans="8:11" x14ac:dyDescent="0.25">
      <c r="H878" s="131"/>
      <c r="J878" s="120"/>
      <c r="K878" s="120"/>
    </row>
    <row r="879" spans="8:11" x14ac:dyDescent="0.25">
      <c r="H879" s="131"/>
      <c r="J879" s="120"/>
      <c r="K879" s="120"/>
    </row>
    <row r="880" spans="8:11" x14ac:dyDescent="0.25">
      <c r="H880" s="131"/>
      <c r="J880" s="120"/>
      <c r="K880" s="120"/>
    </row>
    <row r="881" spans="8:11" x14ac:dyDescent="0.25">
      <c r="H881" s="131"/>
      <c r="J881" s="120"/>
      <c r="K881" s="120"/>
    </row>
    <row r="882" spans="8:11" x14ac:dyDescent="0.25">
      <c r="H882" s="131"/>
      <c r="J882" s="120"/>
      <c r="K882" s="120"/>
    </row>
    <row r="883" spans="8:11" x14ac:dyDescent="0.25">
      <c r="H883" s="131"/>
      <c r="J883" s="120"/>
      <c r="K883" s="120"/>
    </row>
    <row r="884" spans="8:11" x14ac:dyDescent="0.25">
      <c r="H884" s="131"/>
      <c r="J884" s="120"/>
      <c r="K884" s="120"/>
    </row>
    <row r="885" spans="8:11" x14ac:dyDescent="0.25">
      <c r="H885" s="131"/>
      <c r="J885" s="120"/>
      <c r="K885" s="120"/>
    </row>
    <row r="886" spans="8:11" x14ac:dyDescent="0.25">
      <c r="H886" s="131"/>
      <c r="J886" s="120"/>
      <c r="K886" s="120"/>
    </row>
    <row r="887" spans="8:11" x14ac:dyDescent="0.25">
      <c r="H887" s="131"/>
      <c r="J887" s="120"/>
      <c r="K887" s="120"/>
    </row>
    <row r="888" spans="8:11" x14ac:dyDescent="0.25">
      <c r="H888" s="131"/>
      <c r="J888" s="120"/>
      <c r="K888" s="120"/>
    </row>
    <row r="889" spans="8:11" x14ac:dyDescent="0.25">
      <c r="H889" s="131"/>
      <c r="J889" s="120"/>
      <c r="K889" s="120"/>
    </row>
    <row r="890" spans="8:11" x14ac:dyDescent="0.25">
      <c r="H890" s="131"/>
      <c r="J890" s="120"/>
      <c r="K890" s="120"/>
    </row>
    <row r="891" spans="8:11" x14ac:dyDescent="0.25">
      <c r="H891" s="131"/>
      <c r="J891" s="120"/>
      <c r="K891" s="120"/>
    </row>
    <row r="892" spans="8:11" x14ac:dyDescent="0.25">
      <c r="H892" s="131"/>
      <c r="J892" s="120"/>
      <c r="K892" s="120"/>
    </row>
    <row r="893" spans="8:11" x14ac:dyDescent="0.25">
      <c r="H893" s="131"/>
      <c r="J893" s="120"/>
      <c r="K893" s="120"/>
    </row>
    <row r="894" spans="8:11" x14ac:dyDescent="0.25">
      <c r="H894" s="131"/>
      <c r="J894" s="120"/>
      <c r="K894" s="120"/>
    </row>
    <row r="895" spans="8:11" x14ac:dyDescent="0.25">
      <c r="H895" s="131"/>
      <c r="J895" s="120"/>
      <c r="K895" s="120"/>
    </row>
    <row r="896" spans="8:11" x14ac:dyDescent="0.25">
      <c r="H896" s="131"/>
      <c r="J896" s="120"/>
      <c r="K896" s="120"/>
    </row>
    <row r="897" spans="8:11" x14ac:dyDescent="0.25">
      <c r="H897" s="131"/>
      <c r="J897" s="120"/>
      <c r="K897" s="120"/>
    </row>
    <row r="898" spans="8:11" x14ac:dyDescent="0.25">
      <c r="H898" s="131"/>
      <c r="J898" s="120"/>
      <c r="K898" s="120"/>
    </row>
    <row r="899" spans="8:11" x14ac:dyDescent="0.25">
      <c r="H899" s="131"/>
      <c r="J899" s="120"/>
      <c r="K899" s="120"/>
    </row>
    <row r="900" spans="8:11" x14ac:dyDescent="0.25">
      <c r="H900" s="131"/>
      <c r="J900" s="120"/>
      <c r="K900" s="120"/>
    </row>
    <row r="901" spans="8:11" x14ac:dyDescent="0.25">
      <c r="H901" s="131"/>
      <c r="J901" s="120"/>
      <c r="K901" s="120"/>
    </row>
    <row r="902" spans="8:11" x14ac:dyDescent="0.25">
      <c r="H902" s="131"/>
      <c r="J902" s="120"/>
      <c r="K902" s="120"/>
    </row>
    <row r="903" spans="8:11" x14ac:dyDescent="0.25">
      <c r="H903" s="131"/>
      <c r="J903" s="120"/>
      <c r="K903" s="120"/>
    </row>
    <row r="904" spans="8:11" x14ac:dyDescent="0.25">
      <c r="H904" s="131"/>
      <c r="J904" s="120"/>
      <c r="K904" s="120"/>
    </row>
    <row r="905" spans="8:11" x14ac:dyDescent="0.25">
      <c r="H905" s="131"/>
      <c r="J905" s="120"/>
      <c r="K905" s="120"/>
    </row>
    <row r="906" spans="8:11" x14ac:dyDescent="0.25">
      <c r="H906" s="131"/>
      <c r="J906" s="120"/>
      <c r="K906" s="120"/>
    </row>
    <row r="907" spans="8:11" x14ac:dyDescent="0.25">
      <c r="H907" s="131"/>
      <c r="J907" s="120"/>
      <c r="K907" s="120"/>
    </row>
    <row r="908" spans="8:11" x14ac:dyDescent="0.25">
      <c r="H908" s="131"/>
      <c r="J908" s="120"/>
      <c r="K908" s="120"/>
    </row>
    <row r="909" spans="8:11" x14ac:dyDescent="0.25">
      <c r="H909" s="131"/>
      <c r="J909" s="120"/>
      <c r="K909" s="120"/>
    </row>
    <row r="910" spans="8:11" x14ac:dyDescent="0.25">
      <c r="H910" s="131"/>
      <c r="J910" s="120"/>
      <c r="K910" s="120"/>
    </row>
    <row r="911" spans="8:11" x14ac:dyDescent="0.25">
      <c r="H911" s="131"/>
      <c r="J911" s="120"/>
      <c r="K911" s="120"/>
    </row>
    <row r="912" spans="8:11" x14ac:dyDescent="0.25">
      <c r="H912" s="131"/>
      <c r="J912" s="120"/>
      <c r="K912" s="120"/>
    </row>
    <row r="913" spans="8:11" x14ac:dyDescent="0.25">
      <c r="H913" s="131"/>
      <c r="J913" s="120"/>
      <c r="K913" s="120"/>
    </row>
    <row r="914" spans="8:11" x14ac:dyDescent="0.25">
      <c r="H914" s="131"/>
      <c r="J914" s="120"/>
      <c r="K914" s="120"/>
    </row>
    <row r="915" spans="8:11" x14ac:dyDescent="0.25">
      <c r="H915" s="131"/>
      <c r="J915" s="120"/>
      <c r="K915" s="120"/>
    </row>
    <row r="916" spans="8:11" x14ac:dyDescent="0.25">
      <c r="H916" s="131"/>
      <c r="J916" s="120"/>
      <c r="K916" s="120"/>
    </row>
    <row r="917" spans="8:11" x14ac:dyDescent="0.25">
      <c r="H917" s="131"/>
      <c r="J917" s="120"/>
      <c r="K917" s="120"/>
    </row>
    <row r="918" spans="8:11" x14ac:dyDescent="0.25">
      <c r="H918" s="131"/>
      <c r="J918" s="120"/>
      <c r="K918" s="120"/>
    </row>
    <row r="919" spans="8:11" x14ac:dyDescent="0.25">
      <c r="H919" s="131"/>
      <c r="J919" s="120"/>
      <c r="K919" s="120"/>
    </row>
    <row r="920" spans="8:11" x14ac:dyDescent="0.25">
      <c r="H920" s="131"/>
      <c r="J920" s="120"/>
      <c r="K920" s="120"/>
    </row>
    <row r="921" spans="8:11" x14ac:dyDescent="0.25">
      <c r="H921" s="131"/>
      <c r="J921" s="120"/>
      <c r="K921" s="120"/>
    </row>
    <row r="922" spans="8:11" x14ac:dyDescent="0.25">
      <c r="H922" s="131"/>
      <c r="J922" s="120"/>
      <c r="K922" s="120"/>
    </row>
    <row r="923" spans="8:11" x14ac:dyDescent="0.25">
      <c r="H923" s="131"/>
      <c r="J923" s="120"/>
      <c r="K923" s="120"/>
    </row>
    <row r="924" spans="8:11" x14ac:dyDescent="0.25">
      <c r="H924" s="131"/>
      <c r="J924" s="120"/>
      <c r="K924" s="120"/>
    </row>
    <row r="925" spans="8:11" x14ac:dyDescent="0.25">
      <c r="H925" s="131"/>
      <c r="J925" s="120"/>
      <c r="K925" s="120"/>
    </row>
    <row r="926" spans="8:11" x14ac:dyDescent="0.25">
      <c r="H926" s="131"/>
      <c r="J926" s="120"/>
      <c r="K926" s="120"/>
    </row>
    <row r="927" spans="8:11" x14ac:dyDescent="0.25">
      <c r="H927" s="131"/>
      <c r="J927" s="120"/>
      <c r="K927" s="120"/>
    </row>
    <row r="928" spans="8:11" x14ac:dyDescent="0.25">
      <c r="H928" s="131"/>
      <c r="J928" s="120"/>
      <c r="K928" s="120"/>
    </row>
    <row r="929" spans="8:11" x14ac:dyDescent="0.25">
      <c r="H929" s="131"/>
      <c r="J929" s="120"/>
      <c r="K929" s="120"/>
    </row>
    <row r="930" spans="8:11" x14ac:dyDescent="0.25">
      <c r="H930" s="131"/>
      <c r="J930" s="120"/>
      <c r="K930" s="120"/>
    </row>
    <row r="931" spans="8:11" x14ac:dyDescent="0.25">
      <c r="H931" s="131"/>
      <c r="J931" s="120"/>
      <c r="K931" s="120"/>
    </row>
    <row r="932" spans="8:11" x14ac:dyDescent="0.25">
      <c r="H932" s="131"/>
      <c r="J932" s="120"/>
      <c r="K932" s="120"/>
    </row>
    <row r="933" spans="8:11" x14ac:dyDescent="0.25">
      <c r="H933" s="131"/>
      <c r="J933" s="120"/>
      <c r="K933" s="120"/>
    </row>
    <row r="934" spans="8:11" x14ac:dyDescent="0.25">
      <c r="H934" s="131"/>
      <c r="J934" s="120"/>
      <c r="K934" s="120"/>
    </row>
    <row r="935" spans="8:11" x14ac:dyDescent="0.25">
      <c r="H935" s="131"/>
      <c r="J935" s="120"/>
      <c r="K935" s="120"/>
    </row>
    <row r="936" spans="8:11" x14ac:dyDescent="0.25">
      <c r="H936" s="131"/>
      <c r="J936" s="120"/>
      <c r="K936" s="120"/>
    </row>
    <row r="937" spans="8:11" x14ac:dyDescent="0.25">
      <c r="H937" s="131"/>
      <c r="J937" s="120"/>
      <c r="K937" s="120"/>
    </row>
    <row r="938" spans="8:11" x14ac:dyDescent="0.25">
      <c r="H938" s="131"/>
      <c r="J938" s="120"/>
      <c r="K938" s="120"/>
    </row>
    <row r="939" spans="8:11" x14ac:dyDescent="0.25">
      <c r="H939" s="131"/>
      <c r="J939" s="120"/>
      <c r="K939" s="120"/>
    </row>
    <row r="940" spans="8:11" x14ac:dyDescent="0.25">
      <c r="H940" s="131"/>
      <c r="J940" s="120"/>
      <c r="K940" s="120"/>
    </row>
    <row r="941" spans="8:11" x14ac:dyDescent="0.25">
      <c r="H941" s="131"/>
      <c r="J941" s="120"/>
      <c r="K941" s="120"/>
    </row>
    <row r="942" spans="8:11" x14ac:dyDescent="0.25">
      <c r="H942" s="131"/>
      <c r="J942" s="120"/>
      <c r="K942" s="120"/>
    </row>
    <row r="943" spans="8:11" x14ac:dyDescent="0.25">
      <c r="H943" s="131"/>
      <c r="J943" s="120"/>
      <c r="K943" s="120"/>
    </row>
    <row r="944" spans="8:11" x14ac:dyDescent="0.25">
      <c r="H944" s="131"/>
      <c r="J944" s="120"/>
      <c r="K944" s="120"/>
    </row>
    <row r="945" spans="8:11" x14ac:dyDescent="0.25">
      <c r="H945" s="131"/>
      <c r="J945" s="120"/>
      <c r="K945" s="120"/>
    </row>
    <row r="946" spans="8:11" x14ac:dyDescent="0.25">
      <c r="H946" s="131"/>
      <c r="J946" s="120"/>
      <c r="K946" s="120"/>
    </row>
    <row r="947" spans="8:11" x14ac:dyDescent="0.25">
      <c r="H947" s="131"/>
      <c r="J947" s="120"/>
      <c r="K947" s="120"/>
    </row>
    <row r="948" spans="8:11" x14ac:dyDescent="0.25">
      <c r="H948" s="131"/>
      <c r="J948" s="120"/>
      <c r="K948" s="120"/>
    </row>
    <row r="949" spans="8:11" x14ac:dyDescent="0.25">
      <c r="H949" s="131"/>
      <c r="J949" s="120"/>
      <c r="K949" s="120"/>
    </row>
    <row r="950" spans="8:11" x14ac:dyDescent="0.25">
      <c r="H950" s="131"/>
      <c r="J950" s="120"/>
      <c r="K950" s="120"/>
    </row>
    <row r="951" spans="8:11" x14ac:dyDescent="0.25">
      <c r="H951" s="131"/>
      <c r="J951" s="120"/>
      <c r="K951" s="120"/>
    </row>
    <row r="952" spans="8:11" x14ac:dyDescent="0.25">
      <c r="H952" s="131"/>
      <c r="J952" s="120"/>
      <c r="K952" s="120"/>
    </row>
    <row r="953" spans="8:11" x14ac:dyDescent="0.25">
      <c r="H953" s="131"/>
      <c r="J953" s="120"/>
      <c r="K953" s="120"/>
    </row>
    <row r="954" spans="8:11" x14ac:dyDescent="0.25">
      <c r="H954" s="131"/>
      <c r="J954" s="120"/>
      <c r="K954" s="120"/>
    </row>
    <row r="955" spans="8:11" x14ac:dyDescent="0.25">
      <c r="H955" s="131"/>
      <c r="J955" s="120"/>
      <c r="K955" s="120"/>
    </row>
    <row r="956" spans="8:11" x14ac:dyDescent="0.25">
      <c r="H956" s="131"/>
      <c r="J956" s="120"/>
      <c r="K956" s="120"/>
    </row>
    <row r="957" spans="8:11" x14ac:dyDescent="0.25">
      <c r="H957" s="131"/>
      <c r="J957" s="120"/>
      <c r="K957" s="120"/>
    </row>
    <row r="958" spans="8:11" x14ac:dyDescent="0.25">
      <c r="H958" s="131"/>
      <c r="J958" s="120"/>
      <c r="K958" s="120"/>
    </row>
    <row r="959" spans="8:11" x14ac:dyDescent="0.25">
      <c r="H959" s="131"/>
      <c r="J959" s="120"/>
      <c r="K959" s="120"/>
    </row>
    <row r="960" spans="8:11" x14ac:dyDescent="0.25">
      <c r="H960" s="131"/>
      <c r="J960" s="120"/>
      <c r="K960" s="120"/>
    </row>
    <row r="961" spans="8:11" x14ac:dyDescent="0.25">
      <c r="H961" s="131"/>
      <c r="J961" s="120"/>
      <c r="K961" s="120"/>
    </row>
    <row r="962" spans="8:11" x14ac:dyDescent="0.25">
      <c r="H962" s="131"/>
      <c r="J962" s="120"/>
      <c r="K962" s="120"/>
    </row>
    <row r="963" spans="8:11" x14ac:dyDescent="0.25">
      <c r="H963" s="131"/>
      <c r="J963" s="120"/>
      <c r="K963" s="120"/>
    </row>
    <row r="964" spans="8:11" x14ac:dyDescent="0.25">
      <c r="H964" s="131"/>
      <c r="J964" s="120"/>
      <c r="K964" s="120"/>
    </row>
    <row r="965" spans="8:11" x14ac:dyDescent="0.25">
      <c r="H965" s="131"/>
      <c r="J965" s="120"/>
      <c r="K965" s="120"/>
    </row>
  </sheetData>
  <mergeCells count="103">
    <mergeCell ref="M4:O4"/>
    <mergeCell ref="P4:R4"/>
    <mergeCell ref="S4:S5"/>
    <mergeCell ref="T4:T5"/>
    <mergeCell ref="U4:U5"/>
    <mergeCell ref="V4:V5"/>
    <mergeCell ref="A4:A5"/>
    <mergeCell ref="B4:B5"/>
    <mergeCell ref="C4:C5"/>
    <mergeCell ref="H4:H5"/>
    <mergeCell ref="I4:I5"/>
    <mergeCell ref="J4:L4"/>
    <mergeCell ref="A28:A39"/>
    <mergeCell ref="B28:B39"/>
    <mergeCell ref="C28:C39"/>
    <mergeCell ref="A43:A44"/>
    <mergeCell ref="B43:B44"/>
    <mergeCell ref="C43:C44"/>
    <mergeCell ref="A6:A15"/>
    <mergeCell ref="B6:B15"/>
    <mergeCell ref="C6:C7"/>
    <mergeCell ref="C11:C13"/>
    <mergeCell ref="A17:A26"/>
    <mergeCell ref="B17:B26"/>
    <mergeCell ref="C17:C26"/>
    <mergeCell ref="U43:U44"/>
    <mergeCell ref="V43:V44"/>
    <mergeCell ref="A45:A54"/>
    <mergeCell ref="B45:B54"/>
    <mergeCell ref="C45:C54"/>
    <mergeCell ref="H43:H44"/>
    <mergeCell ref="I43:I44"/>
    <mergeCell ref="J43:L43"/>
    <mergeCell ref="M43:O43"/>
    <mergeCell ref="P43:R43"/>
    <mergeCell ref="S43:S44"/>
    <mergeCell ref="A57:A63"/>
    <mergeCell ref="B57:B63"/>
    <mergeCell ref="C57:C63"/>
    <mergeCell ref="A65:A71"/>
    <mergeCell ref="B65:B66"/>
    <mergeCell ref="C65:C66"/>
    <mergeCell ref="B67:B71"/>
    <mergeCell ref="C67:C71"/>
    <mergeCell ref="T43:T44"/>
    <mergeCell ref="M76:O76"/>
    <mergeCell ref="P76:R76"/>
    <mergeCell ref="S76:S77"/>
    <mergeCell ref="T76:T77"/>
    <mergeCell ref="U76:U77"/>
    <mergeCell ref="V76:V77"/>
    <mergeCell ref="A76:A77"/>
    <mergeCell ref="B76:B77"/>
    <mergeCell ref="C76:C77"/>
    <mergeCell ref="H76:H77"/>
    <mergeCell ref="I76:I77"/>
    <mergeCell ref="J76:L76"/>
    <mergeCell ref="B95:B96"/>
    <mergeCell ref="A101:A102"/>
    <mergeCell ref="B101:B102"/>
    <mergeCell ref="C101:C102"/>
    <mergeCell ref="H101:H102"/>
    <mergeCell ref="I101:I102"/>
    <mergeCell ref="A78:A96"/>
    <mergeCell ref="B78:B80"/>
    <mergeCell ref="C78:C96"/>
    <mergeCell ref="B81:B82"/>
    <mergeCell ref="B83:B84"/>
    <mergeCell ref="B85:B86"/>
    <mergeCell ref="B87:B88"/>
    <mergeCell ref="B89:B90"/>
    <mergeCell ref="B91:B92"/>
    <mergeCell ref="B93:B94"/>
    <mergeCell ref="P115:R115"/>
    <mergeCell ref="S115:S116"/>
    <mergeCell ref="T115:T116"/>
    <mergeCell ref="U115:U116"/>
    <mergeCell ref="V115:V116"/>
    <mergeCell ref="V101:V102"/>
    <mergeCell ref="A103:A111"/>
    <mergeCell ref="B103:B111"/>
    <mergeCell ref="C103:C111"/>
    <mergeCell ref="A115:A116"/>
    <mergeCell ref="B115:B116"/>
    <mergeCell ref="C115:C116"/>
    <mergeCell ref="H115:H116"/>
    <mergeCell ref="I115:I116"/>
    <mergeCell ref="J115:L115"/>
    <mergeCell ref="J101:L101"/>
    <mergeCell ref="M101:O101"/>
    <mergeCell ref="P101:R101"/>
    <mergeCell ref="S101:S102"/>
    <mergeCell ref="T101:T102"/>
    <mergeCell ref="U101:U102"/>
    <mergeCell ref="A117:A127"/>
    <mergeCell ref="B118:B119"/>
    <mergeCell ref="C118:C119"/>
    <mergeCell ref="B120:B121"/>
    <mergeCell ref="C120:C121"/>
    <mergeCell ref="B122:B124"/>
    <mergeCell ref="C122:C124"/>
    <mergeCell ref="B125:B127"/>
    <mergeCell ref="M115:O115"/>
  </mergeCells>
  <printOptions horizontalCentered="1"/>
  <pageMargins left="0.23622047244094491" right="0.23622047244094491" top="0.74803149606299213" bottom="0.74803149606299213" header="0.31496062992125984" footer="0.31496062992125984"/>
  <pageSetup paperSize="9" scale="36" fitToHeight="0" orientation="landscape" horizontalDpi="4294967295" verticalDpi="4294967295" r:id="rId1"/>
  <headerFooter>
    <oddFooter>&amp;CPág. &amp;P de &amp;N</oddFooter>
  </headerFooter>
  <rowBreaks count="5" manualBreakCount="5">
    <brk id="16" max="16383" man="1"/>
    <brk id="41" max="16383" man="1"/>
    <brk id="73" max="16383" man="1"/>
    <brk id="98" max="16383" man="1"/>
    <brk id="11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F3A56F72C0D44383B97A27F5759611" ma:contentTypeVersion="13" ma:contentTypeDescription="Create a new document." ma:contentTypeScope="" ma:versionID="679211de1afceabfce5354a5ccd7fe22">
  <xsd:schema xmlns:xsd="http://www.w3.org/2001/XMLSchema" xmlns:xs="http://www.w3.org/2001/XMLSchema" xmlns:p="http://schemas.microsoft.com/office/2006/metadata/properties" xmlns:ns3="c01db06e-59a2-4170-ae4d-1f8a1fbd0188" xmlns:ns4="e360b941-ddb7-4494-b1d4-2fdec0223bee" targetNamespace="http://schemas.microsoft.com/office/2006/metadata/properties" ma:root="true" ma:fieldsID="999bf9c037a661ed90fbe161e6ddef01" ns3:_="" ns4:_="">
    <xsd:import namespace="c01db06e-59a2-4170-ae4d-1f8a1fbd0188"/>
    <xsd:import namespace="e360b941-ddb7-4494-b1d4-2fdec0223be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1db06e-59a2-4170-ae4d-1f8a1fbd01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60b941-ddb7-4494-b1d4-2fdec0223be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69999D-6CFA-4327-9B16-32121294B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1db06e-59a2-4170-ae4d-1f8a1fbd0188"/>
    <ds:schemaRef ds:uri="e360b941-ddb7-4494-b1d4-2fdec0223b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8D5C7F-6A21-4E51-8F2D-DCA3BAA79A75}">
  <ds:schemaRefs>
    <ds:schemaRef ds:uri="http://schemas.microsoft.com/sharepoint/v3/contenttype/forms"/>
  </ds:schemaRefs>
</ds:datastoreItem>
</file>

<file path=customXml/itemProps3.xml><?xml version="1.0" encoding="utf-8"?>
<ds:datastoreItem xmlns:ds="http://schemas.openxmlformats.org/officeDocument/2006/customXml" ds:itemID="{42A5C3C6-F744-4849-AE69-4E1ED246128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POA2</vt:lpstr>
      <vt:lpstr>'POA2'!Print_Area</vt:lpstr>
      <vt:lpstr>'POA2'!Print_Titles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Josefa Rojas Pérez</dc:creator>
  <cp:lastModifiedBy>Marco Chiu</cp:lastModifiedBy>
  <dcterms:created xsi:type="dcterms:W3CDTF">2020-01-02T20:16:01Z</dcterms:created>
  <dcterms:modified xsi:type="dcterms:W3CDTF">2020-01-28T19:57:05Z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0x010100D6F3A56F72C0D44383B97A27F5759611</vt:lpwstr>
  </property>
</Properties>
</file>